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updateLinks="never"/>
  <mc:AlternateContent xmlns:mc="http://schemas.openxmlformats.org/markup-compatibility/2006">
    <mc:Choice Requires="x15">
      <x15ac:absPath xmlns:x15ac="http://schemas.microsoft.com/office/spreadsheetml/2010/11/ac" url="G:\共有ドライブ\070_地方創生支援\02_公会計\01_顧問・支援\28585_常陸太田市\R3年度\■報告書\4_一般等全体財務書類\"/>
    </mc:Choice>
  </mc:AlternateContent>
  <xr:revisionPtr revIDLastSave="0" documentId="13_ncr:1_{9C835B84-95EC-4439-A875-21C74E624B9E}" xr6:coauthVersionLast="47" xr6:coauthVersionMax="47" xr10:uidLastSave="{00000000-0000-0000-0000-000000000000}"/>
  <bookViews>
    <workbookView xWindow="28680" yWindow="-120" windowWidth="29040" windowHeight="15840" tabRatio="896" activeTab="2" xr2:uid="{00000000-000D-0000-FFFF-FFFF00000000}"/>
  </bookViews>
  <sheets>
    <sheet name="基礎情報" sheetId="14" r:id="rId1"/>
    <sheet name="四表" sheetId="21" r:id="rId2"/>
    <sheet name="資産項目の明細" sheetId="15" r:id="rId3"/>
    <sheet name="投資及び出資金の明細" sheetId="1" r:id="rId4"/>
    <sheet name="基金の明細" sheetId="2" r:id="rId5"/>
    <sheet name="貸付金の明細" sheetId="3" r:id="rId6"/>
    <sheet name="長期延滞債権の明細" sheetId="4" r:id="rId7"/>
    <sheet name="未収金の明細" sheetId="5" r:id="rId8"/>
    <sheet name="地方債の明細" sheetId="6" r:id="rId9"/>
    <sheet name="引当金の明細" sheetId="10" r:id="rId10"/>
    <sheet name="補助金等の明細" sheetId="11" r:id="rId11"/>
    <sheet name="財源の明細" sheetId="12" r:id="rId12"/>
    <sheet name="財源情報の明細" sheetId="17" r:id="rId13"/>
    <sheet name="資金の明細" sheetId="13" r:id="rId14"/>
  </sheets>
  <definedNames>
    <definedName name="AS2DocOpenMode" hidden="1">"AS2DocumentEdit"</definedName>
    <definedName name="_xlnm.Print_Area" localSheetId="9">引当金の明細!$A$1:$F$12</definedName>
    <definedName name="_xlnm.Print_Area" localSheetId="4">基金の明細!$A$1:$G$34</definedName>
    <definedName name="_xlnm.Print_Area" localSheetId="11">財源の明細!$A$1:$E$70</definedName>
    <definedName name="_xlnm.Print_Area" localSheetId="12">財源情報の明細!$A$1:$F$12</definedName>
    <definedName name="_xlnm.Print_Area" localSheetId="2">資産項目の明細!$A$1:$R$49</definedName>
    <definedName name="_xlnm.Print_Area" localSheetId="5">貸付金の明細!$A$1:$F$19</definedName>
    <definedName name="_xlnm.Print_Area" localSheetId="8">地方債の明細!$A$1:$K$51</definedName>
    <definedName name="_xlnm.Print_Area" localSheetId="6">長期延滞債権の明細!$A$1:$C$30</definedName>
    <definedName name="_xlnm.Print_Area" localSheetId="3">投資及び出資金の明細!$A$1:$K$39</definedName>
    <definedName name="_xlnm.Print_Area" localSheetId="10">補助金等の明細!$A$1:$E$43</definedName>
    <definedName name="_xlnm.Print_Area" localSheetId="7">未収金の明細!$A$1:$C$40</definedName>
  </definedNames>
  <calcPr calcId="181029"/>
</workbook>
</file>

<file path=xl/calcChain.xml><?xml version="1.0" encoding="utf-8"?>
<calcChain xmlns="http://schemas.openxmlformats.org/spreadsheetml/2006/main">
  <c r="E52" i="12" l="1"/>
  <c r="E51" i="12"/>
  <c r="E48" i="12"/>
  <c r="E64" i="12" l="1"/>
  <c r="E42" i="12"/>
  <c r="E40" i="12"/>
  <c r="E34" i="12"/>
  <c r="E43" i="12"/>
  <c r="E35" i="12"/>
  <c r="E32" i="12"/>
  <c r="E33" i="12"/>
  <c r="E28" i="12"/>
  <c r="E27" i="12"/>
  <c r="E46" i="12"/>
  <c r="F9" i="10"/>
  <c r="F10" i="10"/>
  <c r="E10" i="10"/>
  <c r="B10" i="10"/>
  <c r="B9" i="10"/>
  <c r="F27" i="2" l="1"/>
  <c r="M38" i="1"/>
  <c r="T24" i="15" l="1"/>
  <c r="T22" i="15"/>
  <c r="S22" i="15"/>
  <c r="S21" i="15"/>
  <c r="T16" i="15"/>
  <c r="S16" i="15"/>
  <c r="S15" i="15"/>
  <c r="T12" i="15"/>
  <c r="S11" i="15"/>
  <c r="V27" i="15"/>
  <c r="V25" i="15" s="1"/>
  <c r="S24" i="15"/>
  <c r="S23" i="15"/>
  <c r="T21" i="15"/>
  <c r="T20" i="15"/>
  <c r="S20" i="15"/>
  <c r="S19" i="15"/>
  <c r="S17" i="15"/>
  <c r="T15" i="15"/>
  <c r="T14" i="15"/>
  <c r="S14" i="15"/>
  <c r="T13" i="15"/>
  <c r="S13" i="15"/>
  <c r="S12" i="15"/>
  <c r="T11" i="15"/>
  <c r="S10" i="15"/>
  <c r="S9" i="15"/>
  <c r="D42" i="11"/>
  <c r="D22" i="11"/>
  <c r="R47" i="15" l="1"/>
  <c r="U47" i="15" s="1"/>
  <c r="U25" i="15" l="1"/>
  <c r="D9" i="17"/>
  <c r="F50" i="12"/>
  <c r="E47" i="12" l="1"/>
  <c r="E50" i="12" l="1"/>
  <c r="E53" i="12" l="1"/>
  <c r="E54" i="12" l="1"/>
  <c r="H27" i="6" l="1"/>
  <c r="L27" i="6" s="1"/>
  <c r="H26" i="6"/>
  <c r="L26" i="6" s="1"/>
  <c r="H25" i="6"/>
  <c r="L25" i="6" s="1"/>
  <c r="H24" i="6"/>
  <c r="L24" i="6" s="1"/>
  <c r="H23" i="6"/>
  <c r="L23" i="6" s="1"/>
  <c r="H22" i="6"/>
  <c r="L22" i="6" s="1"/>
  <c r="H21" i="6"/>
  <c r="L21" i="6" s="1"/>
  <c r="H20" i="6"/>
  <c r="L20" i="6" s="1"/>
  <c r="L19" i="6"/>
  <c r="L18" i="6"/>
  <c r="L17" i="6"/>
  <c r="L16" i="6"/>
  <c r="H15" i="6"/>
  <c r="L15" i="6" s="1"/>
  <c r="L14" i="6"/>
  <c r="L13" i="6"/>
  <c r="L12" i="6"/>
  <c r="L11" i="6"/>
  <c r="L10" i="6"/>
  <c r="L9" i="6"/>
  <c r="L8" i="6"/>
  <c r="B34" i="2" l="1"/>
  <c r="F29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J16" i="1" l="1"/>
  <c r="I16" i="1"/>
  <c r="F16" i="1"/>
  <c r="C16" i="1"/>
  <c r="D16" i="1"/>
  <c r="B16" i="1"/>
  <c r="J32" i="1"/>
  <c r="G32" i="1"/>
  <c r="E32" i="1"/>
  <c r="B39" i="1"/>
  <c r="C39" i="1"/>
  <c r="D39" i="1"/>
  <c r="J21" i="1"/>
  <c r="G21" i="1"/>
  <c r="E21" i="1"/>
  <c r="J22" i="1"/>
  <c r="G22" i="1"/>
  <c r="E22" i="1"/>
  <c r="J26" i="1"/>
  <c r="G26" i="1"/>
  <c r="E26" i="1"/>
  <c r="J25" i="1"/>
  <c r="G25" i="1"/>
  <c r="E25" i="1"/>
  <c r="J24" i="1"/>
  <c r="G24" i="1"/>
  <c r="E24" i="1"/>
  <c r="J23" i="1"/>
  <c r="G23" i="1"/>
  <c r="E23" i="1"/>
  <c r="G12" i="1"/>
  <c r="E12" i="1"/>
  <c r="G14" i="1"/>
  <c r="E14" i="1"/>
  <c r="H24" i="1" l="1"/>
  <c r="H22" i="1"/>
  <c r="H32" i="1"/>
  <c r="H21" i="1"/>
  <c r="H26" i="1"/>
  <c r="H25" i="1"/>
  <c r="H23" i="1"/>
  <c r="H12" i="1"/>
  <c r="H14" i="1"/>
  <c r="F71" i="12"/>
  <c r="F69" i="12"/>
  <c r="F66" i="12"/>
  <c r="H9" i="10" l="1"/>
  <c r="I9" i="10" s="1"/>
  <c r="H8" i="10"/>
  <c r="I8" i="10" s="1"/>
  <c r="H7" i="10"/>
  <c r="I7" i="10" s="1"/>
  <c r="M16" i="1" l="1"/>
  <c r="E65" i="12" l="1"/>
  <c r="E55" i="12" l="1"/>
  <c r="M39" i="1" l="1"/>
  <c r="M15" i="1"/>
  <c r="N15" i="1" s="1"/>
  <c r="M8" i="1"/>
  <c r="H19" i="3"/>
  <c r="H18" i="3"/>
  <c r="E30" i="4"/>
  <c r="E29" i="4"/>
  <c r="E40" i="5"/>
  <c r="E39" i="5"/>
  <c r="N29" i="6"/>
  <c r="N28" i="6"/>
  <c r="F43" i="11"/>
  <c r="G43" i="11" s="1"/>
  <c r="B7" i="13"/>
  <c r="B3" i="13" l="1"/>
  <c r="F2" i="17"/>
  <c r="E3" i="12"/>
  <c r="E3" i="11"/>
  <c r="F2" i="10"/>
  <c r="K2" i="6"/>
  <c r="K33" i="6" s="1"/>
  <c r="C2" i="5"/>
  <c r="C2" i="4"/>
  <c r="F2" i="3"/>
  <c r="G2" i="2"/>
  <c r="K2" i="1"/>
  <c r="R3" i="15"/>
  <c r="D12" i="17" l="1"/>
  <c r="J20" i="17" l="1"/>
  <c r="J16" i="17" l="1"/>
  <c r="M14" i="17"/>
  <c r="M13" i="17"/>
  <c r="M11" i="17"/>
  <c r="M12" i="17"/>
  <c r="M10" i="17"/>
  <c r="M9" i="17"/>
  <c r="M8" i="17"/>
  <c r="J19" i="17"/>
  <c r="J18" i="17"/>
  <c r="J15" i="17"/>
  <c r="J14" i="17"/>
  <c r="J13" i="17"/>
  <c r="J12" i="17"/>
  <c r="J11" i="17"/>
  <c r="J10" i="17"/>
  <c r="J9" i="17"/>
  <c r="J8" i="17"/>
  <c r="C12" i="17"/>
  <c r="B10" i="17"/>
  <c r="B9" i="17"/>
  <c r="B8" i="17"/>
  <c r="C9" i="17"/>
  <c r="M16" i="17"/>
  <c r="E29" i="12"/>
  <c r="E26" i="12"/>
  <c r="E23" i="12"/>
  <c r="E56" i="12" s="1"/>
  <c r="J36" i="1"/>
  <c r="G36" i="1"/>
  <c r="E36" i="1"/>
  <c r="J35" i="1"/>
  <c r="G35" i="1"/>
  <c r="E35" i="1"/>
  <c r="J34" i="1"/>
  <c r="G34" i="1"/>
  <c r="E34" i="1"/>
  <c r="J33" i="1"/>
  <c r="G33" i="1"/>
  <c r="E33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H29" i="1" l="1"/>
  <c r="E58" i="12"/>
  <c r="E68" i="12" s="1"/>
  <c r="G50" i="12"/>
  <c r="E57" i="12"/>
  <c r="E67" i="12" s="1"/>
  <c r="H31" i="1"/>
  <c r="H33" i="1"/>
  <c r="H36" i="1"/>
  <c r="H28" i="1"/>
  <c r="H34" i="1"/>
  <c r="H35" i="1"/>
  <c r="E66" i="12"/>
  <c r="G66" i="12" s="1"/>
  <c r="E30" i="12"/>
  <c r="J26" i="17"/>
  <c r="F8" i="17" s="1"/>
  <c r="F12" i="17" s="1"/>
  <c r="H27" i="1"/>
  <c r="H30" i="1"/>
  <c r="B12" i="17"/>
  <c r="E10" i="17"/>
  <c r="E9" i="17"/>
  <c r="D8" i="17"/>
  <c r="C8" i="17"/>
  <c r="E59" i="12" l="1"/>
  <c r="E69" i="12" s="1"/>
  <c r="G69" i="12" s="1"/>
  <c r="M15" i="17"/>
  <c r="M17" i="17" s="1"/>
  <c r="C21" i="17"/>
  <c r="E31" i="12"/>
  <c r="E8" i="17"/>
  <c r="D9" i="10"/>
  <c r="M18" i="17" l="1"/>
  <c r="E60" i="12"/>
  <c r="E70" i="12" s="1"/>
  <c r="G71" i="12" s="1"/>
  <c r="E12" i="17"/>
  <c r="B13" i="17" s="1"/>
  <c r="F15" i="3"/>
  <c r="F14" i="3"/>
  <c r="F13" i="3"/>
  <c r="F12" i="3"/>
  <c r="F11" i="3"/>
  <c r="F10" i="3"/>
  <c r="F9" i="3"/>
  <c r="F8" i="3"/>
  <c r="E13" i="1"/>
  <c r="E20" i="1"/>
  <c r="E15" i="1"/>
  <c r="D34" i="2"/>
  <c r="D19" i="3"/>
  <c r="I19" i="3" s="1"/>
  <c r="F18" i="3"/>
  <c r="F17" i="3"/>
  <c r="F16" i="3"/>
  <c r="D29" i="6"/>
  <c r="D12" i="10"/>
  <c r="D43" i="11"/>
  <c r="E16" i="1" l="1"/>
  <c r="F1" i="17"/>
  <c r="E2" i="12"/>
  <c r="F1" i="10"/>
  <c r="K1" i="6"/>
  <c r="K32" i="6" s="1"/>
  <c r="R2" i="15"/>
  <c r="K1" i="1"/>
  <c r="G1" i="2"/>
  <c r="F1" i="3"/>
  <c r="B2" i="13"/>
  <c r="E2" i="11"/>
  <c r="C1" i="5"/>
  <c r="C1" i="4"/>
  <c r="G20" i="1" l="1"/>
  <c r="G15" i="1"/>
  <c r="G13" i="1"/>
  <c r="H28" i="6" l="1"/>
  <c r="L28" i="6" s="1"/>
  <c r="H7" i="6"/>
  <c r="F31" i="2" l="1"/>
  <c r="F33" i="2"/>
  <c r="B12" i="13" l="1"/>
  <c r="B12" i="10"/>
  <c r="K29" i="6"/>
  <c r="J29" i="6"/>
  <c r="I29" i="6"/>
  <c r="H29" i="6"/>
  <c r="G29" i="6"/>
  <c r="F29" i="6"/>
  <c r="E29" i="6"/>
  <c r="C29" i="6"/>
  <c r="B29" i="6"/>
  <c r="C39" i="5"/>
  <c r="B39" i="5"/>
  <c r="C9" i="5"/>
  <c r="B9" i="5"/>
  <c r="C29" i="4"/>
  <c r="B29" i="4"/>
  <c r="C9" i="4"/>
  <c r="B9" i="4"/>
  <c r="C19" i="3"/>
  <c r="E19" i="3"/>
  <c r="F19" i="3"/>
  <c r="B19" i="3"/>
  <c r="I18" i="3" s="1"/>
  <c r="C34" i="2"/>
  <c r="E34" i="2"/>
  <c r="F34" i="2"/>
  <c r="H34" i="2" s="1"/>
  <c r="G34" i="2"/>
  <c r="N39" i="1"/>
  <c r="J20" i="1"/>
  <c r="H20" i="1"/>
  <c r="F39" i="1"/>
  <c r="I39" i="1"/>
  <c r="K39" i="1"/>
  <c r="H15" i="1"/>
  <c r="H13" i="1"/>
  <c r="H16" i="1" s="1"/>
  <c r="D6" i="1"/>
  <c r="F6" i="1"/>
  <c r="F7" i="1"/>
  <c r="D7" i="1"/>
  <c r="H8" i="1"/>
  <c r="C8" i="1"/>
  <c r="E8" i="1"/>
  <c r="B8" i="1"/>
  <c r="L29" i="6" l="1"/>
  <c r="O28" i="6"/>
  <c r="O29" i="6"/>
  <c r="M44" i="6"/>
  <c r="B40" i="5"/>
  <c r="F39" i="5" s="1"/>
  <c r="C40" i="5"/>
  <c r="F40" i="5" s="1"/>
  <c r="C30" i="4"/>
  <c r="F30" i="4" s="1"/>
  <c r="B30" i="4"/>
  <c r="F29" i="4" s="1"/>
  <c r="G6" i="1"/>
  <c r="D8" i="1"/>
  <c r="N8" i="1" s="1"/>
  <c r="G7" i="1"/>
  <c r="H39" i="1"/>
  <c r="A38" i="6"/>
  <c r="L38" i="6" s="1"/>
  <c r="A44" i="6"/>
  <c r="L44" i="6" s="1"/>
  <c r="E39" i="1"/>
  <c r="J39" i="1"/>
  <c r="N16" i="1" s="1"/>
  <c r="F8" i="1"/>
  <c r="C7" i="10"/>
  <c r="E7" i="10"/>
  <c r="F12" i="10"/>
  <c r="C9" i="10"/>
  <c r="C8" i="10"/>
  <c r="E8" i="10"/>
  <c r="G8" i="1" l="1"/>
  <c r="C12" i="10"/>
  <c r="E12" i="10"/>
  <c r="R38" i="15" l="1"/>
  <c r="U38" i="15" s="1"/>
  <c r="R44" i="15"/>
  <c r="U44" i="15" s="1"/>
  <c r="R32" i="15"/>
  <c r="U32" i="15" s="1"/>
  <c r="R36" i="15" l="1"/>
  <c r="U36" i="15" s="1"/>
  <c r="R45" i="15"/>
  <c r="U45" i="15" s="1"/>
  <c r="R43" i="15"/>
  <c r="U43" i="15" s="1"/>
  <c r="R35" i="15"/>
  <c r="U35" i="15" s="1"/>
  <c r="R41" i="15"/>
  <c r="U41" i="15" s="1"/>
  <c r="R42" i="15"/>
  <c r="U42" i="15" s="1"/>
  <c r="R33" i="15"/>
  <c r="U33" i="15" s="1"/>
  <c r="R40" i="15"/>
  <c r="U40" i="15" s="1"/>
  <c r="R39" i="15"/>
  <c r="U39" i="15" s="1"/>
  <c r="R34" i="15"/>
  <c r="U34" i="15" s="1"/>
  <c r="R46" i="15"/>
  <c r="U46" i="15" s="1"/>
  <c r="R37" i="15"/>
  <c r="U37" i="15" s="1"/>
  <c r="R48" i="15" l="1"/>
  <c r="U48" i="15" s="1"/>
  <c r="R31" i="15"/>
  <c r="U31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st3121</author>
  </authors>
  <commentList>
    <comment ref="F8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非資金取引
賞与等引当金繰入額
退職手当引当金繰入額
減価償却費
徴収不能引当金繰入額
資産除売却損
退職積立超過額の増減分　他</t>
        </r>
      </text>
    </comment>
  </commentList>
</comments>
</file>

<file path=xl/sharedStrings.xml><?xml version="1.0" encoding="utf-8"?>
<sst xmlns="http://schemas.openxmlformats.org/spreadsheetml/2006/main" count="766" uniqueCount="542">
  <si>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</si>
  <si>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</si>
  <si>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</si>
  <si>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</si>
  <si>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</si>
  <si>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</si>
  <si>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</si>
  <si>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</si>
  <si>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</si>
  <si>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</si>
  <si>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</si>
  <si>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</si>
  <si>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</si>
  <si>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</si>
  <si>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</si>
  <si>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</si>
  <si>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</si>
  <si>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</si>
  <si>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</si>
  <si>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</si>
  <si>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</si>
  <si>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</si>
  <si>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</si>
  <si>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</si>
  <si>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合計_x000D_
(貸借対照表計上額)</t>
  </si>
  <si>
    <t>その他</t>
  </si>
  <si>
    <t>土地</t>
  </si>
  <si>
    <t>有価証券</t>
  </si>
  <si>
    <t>現金預金</t>
  </si>
  <si>
    <t>種類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</si>
  <si>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</si>
  <si>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</si>
  <si>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</si>
  <si>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</si>
  <si>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</si>
  <si>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</si>
  <si>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小計</t>
  </si>
  <si>
    <t>【未収金】</t>
  </si>
  <si>
    <t>【貸付金】</t>
  </si>
  <si>
    <t>徴収不能引当金計上額</t>
  </si>
  <si>
    <t>　合計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</si>
  <si>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</si>
  <si>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</si>
  <si>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</si>
  <si>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</si>
  <si>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</si>
  <si>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</si>
  <si>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</si>
  <si>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</si>
  <si>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</si>
  <si>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</si>
  <si>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</si>
  <si>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</si>
  <si>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</si>
  <si>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</si>
  <si>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</si>
  <si>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</si>
  <si>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</si>
  <si>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</si>
  <si>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</si>
  <si>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</si>
  <si>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</si>
  <si>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</si>
  <si>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</si>
  <si>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</si>
  <si>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</si>
  <si>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契約条項の概要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</si>
  <si>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</si>
  <si>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</si>
  <si>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</si>
  <si>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</si>
  <si>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</si>
  <si>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</si>
  <si>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</si>
  <si>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</si>
  <si>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</si>
  <si>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</si>
  <si>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</si>
  <si>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</si>
  <si>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</si>
  <si>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経常的_x000D_
補助金</t>
  </si>
  <si>
    <t>資本的_x000D_
補助金</t>
  </si>
  <si>
    <t>国県等補助金</t>
  </si>
  <si>
    <t>税収等</t>
  </si>
  <si>
    <t>財源の内容</t>
  </si>
  <si>
    <t>会計</t>
  </si>
  <si>
    <t>年度</t>
    <phoneticPr fontId="3"/>
  </si>
  <si>
    <t>（単位：円）</t>
  </si>
  <si>
    <t>内訳</t>
  </si>
  <si>
    <t>地方債等</t>
  </si>
  <si>
    <t>純行政コスト</t>
  </si>
  <si>
    <t>有形固定資産等の増加</t>
  </si>
  <si>
    <t>貸付金・基金等の増加</t>
  </si>
  <si>
    <t>(単位：円)</t>
    <rPh sb="4" eb="5">
      <t>エン</t>
    </rPh>
    <phoneticPr fontId="3"/>
  </si>
  <si>
    <t>(単位：円)</t>
    <rPh sb="4" eb="5">
      <t>エン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</si>
  <si>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7"/>
  </si>
  <si>
    <t>附属明細書</t>
    <rPh sb="0" eb="2">
      <t>フゾク</t>
    </rPh>
    <rPh sb="2" eb="5">
      <t>メイサイショ</t>
    </rPh>
    <phoneticPr fontId="7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</si>
  <si>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7"/>
  </si>
  <si>
    <t>（１）資産項目の明細</t>
    <rPh sb="3" eb="5">
      <t>シサン</t>
    </rPh>
    <rPh sb="5" eb="7">
      <t>コウモク</t>
    </rPh>
    <rPh sb="8" eb="10">
      <t>メイサイ</t>
    </rPh>
    <phoneticPr fontId="7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</si>
  <si>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7"/>
  </si>
  <si>
    <t>区分</t>
    <rPh sb="0" eb="2">
      <t>クブン</t>
    </rPh>
    <phoneticPr fontId="7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</si>
  <si>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13"/>
  </si>
  <si>
    <t xml:space="preserve">
本年度減少額
（C）</t>
    <rPh sb="1" eb="4">
      <t>ホンネンド</t>
    </rPh>
    <rPh sb="4" eb="7">
      <t>ゲンショウガク</t>
    </rPh>
    <phoneticPr fontId="1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</si>
  <si>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13"/>
  </si>
  <si>
    <t xml:space="preserve">
本年度償却額
（F)</t>
    <rPh sb="1" eb="4">
      <t>ホンネンド</t>
    </rPh>
    <rPh sb="4" eb="7">
      <t>ショウキャクガク</t>
    </rPh>
    <phoneticPr fontId="1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</si>
  <si>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7"/>
  </si>
  <si>
    <t xml:space="preserve"> 事業用資産</t>
    <rPh sb="1" eb="4">
      <t>ジギョウヨウ</t>
    </rPh>
    <rPh sb="4" eb="6">
      <t>シサン</t>
    </rPh>
    <phoneticPr fontId="7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</si>
  <si>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</si>
  <si>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7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</si>
  <si>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</si>
  <si>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</si>
  <si>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7"/>
  </si>
  <si>
    <t>　　浮標等</t>
    <rPh sb="2" eb="4">
      <t>フヒョウ</t>
    </rPh>
    <rPh sb="4" eb="5">
      <t>ナド</t>
    </rPh>
    <phoneticPr fontId="7"/>
  </si>
  <si>
    <t>　　航空機</t>
    <rPh sb="2" eb="5">
      <t>コウクウキ</t>
    </rPh>
    <phoneticPr fontId="7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</si>
  <si>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</si>
  <si>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7"/>
  </si>
  <si>
    <t xml:space="preserve"> インフラ資産</t>
    <rPh sb="5" eb="7">
      <t>シサン</t>
    </rPh>
    <phoneticPr fontId="7"/>
  </si>
  <si>
    <t>　　土地</t>
    <rPh sb="2" eb="4">
      <t>トチ</t>
    </rPh>
    <phoneticPr fontId="13"/>
  </si>
  <si>
    <t>　　建物</t>
    <rPh sb="2" eb="4">
      <t>タテモノ</t>
    </rPh>
    <phoneticPr fontId="7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</si>
  <si>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</si>
  <si>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</si>
  <si>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7"/>
  </si>
  <si>
    <t>生活インフラ・
国土保全</t>
    <rPh sb="0" eb="2">
      <t>セイカツ</t>
    </rPh>
    <rPh sb="8" eb="10">
      <t>コクド</t>
    </rPh>
    <rPh sb="10" eb="12">
      <t>ホゼン</t>
    </rPh>
    <phoneticPr fontId="13"/>
  </si>
  <si>
    <t>教育</t>
    <rPh sb="0" eb="2">
      <t>キョウイク</t>
    </rPh>
    <phoneticPr fontId="7"/>
  </si>
  <si>
    <t>福祉</t>
    <rPh sb="0" eb="2">
      <t>フクシ</t>
    </rPh>
    <phoneticPr fontId="7"/>
  </si>
  <si>
    <t>環境衛生</t>
    <rPh sb="0" eb="2">
      <t>カンキョウ</t>
    </rPh>
    <rPh sb="2" eb="4">
      <t>エイセイ</t>
    </rPh>
    <phoneticPr fontId="7"/>
  </si>
  <si>
    <t>産業振興</t>
    <rPh sb="0" eb="2">
      <t>サンギョウ</t>
    </rPh>
    <rPh sb="2" eb="4">
      <t>シンコウ</t>
    </rPh>
    <phoneticPr fontId="7"/>
  </si>
  <si>
    <t>消防</t>
    <rPh sb="0" eb="2">
      <t>ショウボウ</t>
    </rPh>
    <phoneticPr fontId="7"/>
  </si>
  <si>
    <t>総務</t>
    <rPh sb="0" eb="2">
      <t>ソウム</t>
    </rPh>
    <phoneticPr fontId="7"/>
  </si>
  <si>
    <t>合計</t>
    <rPh sb="0" eb="2">
      <t>ゴウケイ</t>
    </rPh>
    <phoneticPr fontId="7"/>
  </si>
  <si>
    <t>③投資及び出資金の明細</t>
    <phoneticPr fontId="3"/>
  </si>
  <si>
    <t>④基金の明細</t>
    <phoneticPr fontId="3"/>
  </si>
  <si>
    <t>⑤貸付金の明細</t>
    <phoneticPr fontId="3"/>
  </si>
  <si>
    <t>⑥長期延滞債権の明細</t>
    <phoneticPr fontId="3"/>
  </si>
  <si>
    <t>⑦未収金の明細</t>
    <phoneticPr fontId="3"/>
  </si>
  <si>
    <t>（2）負債項目の明細</t>
    <rPh sb="3" eb="5">
      <t>フサイ</t>
    </rPh>
    <rPh sb="5" eb="7">
      <t>コウモク</t>
    </rPh>
    <rPh sb="8" eb="10">
      <t>メイサイ</t>
    </rPh>
    <phoneticPr fontId="7"/>
  </si>
  <si>
    <t>⑤引当金の明細</t>
    <phoneticPr fontId="3"/>
  </si>
  <si>
    <t>（1）補助金等の明細</t>
    <phoneticPr fontId="3"/>
  </si>
  <si>
    <t>(1)財源の明細</t>
    <phoneticPr fontId="3"/>
  </si>
  <si>
    <t>（２）財源情報の明細</t>
    <phoneticPr fontId="3"/>
  </si>
  <si>
    <t>（１）資金の明細</t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</si>
  <si>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</si>
  <si>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</si>
  <si>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7"/>
  </si>
  <si>
    <t>NW税収等</t>
    <rPh sb="2" eb="4">
      <t>ゼイシュウ</t>
    </rPh>
    <rPh sb="4" eb="5">
      <t>トウ</t>
    </rPh>
    <phoneticPr fontId="3"/>
  </si>
  <si>
    <t>要求払預金</t>
    <rPh sb="0" eb="3">
      <t>ヨウキュウバラ</t>
    </rPh>
    <rPh sb="3" eb="5">
      <t>ヨキン</t>
    </rPh>
    <phoneticPr fontId="3"/>
  </si>
  <si>
    <t>Ver.1</t>
    <phoneticPr fontId="3"/>
  </si>
  <si>
    <t>自治体・会計名</t>
    <rPh sb="4" eb="6">
      <t>カイケイ</t>
    </rPh>
    <rPh sb="6" eb="7">
      <t>メイ</t>
    </rPh>
    <phoneticPr fontId="3"/>
  </si>
  <si>
    <t>検算</t>
    <rPh sb="0" eb="2">
      <t>ケンザン</t>
    </rPh>
    <phoneticPr fontId="3"/>
  </si>
  <si>
    <t>自治体名、団体名を各シートに追加しました。</t>
    <rPh sb="0" eb="3">
      <t>ジチタイ</t>
    </rPh>
    <rPh sb="3" eb="4">
      <t>メイ</t>
    </rPh>
    <rPh sb="5" eb="8">
      <t>ダンタイメイ</t>
    </rPh>
    <rPh sb="9" eb="10">
      <t>カク</t>
    </rPh>
    <rPh sb="14" eb="16">
      <t>ツイカ</t>
    </rPh>
    <phoneticPr fontId="3"/>
  </si>
  <si>
    <t>固定資産台帳貼り付けシートを追加しました。</t>
    <rPh sb="0" eb="2">
      <t>コテイ</t>
    </rPh>
    <rPh sb="2" eb="4">
      <t>シサン</t>
    </rPh>
    <rPh sb="4" eb="6">
      <t>ダイチョウ</t>
    </rPh>
    <rPh sb="6" eb="7">
      <t>ハ</t>
    </rPh>
    <rPh sb="8" eb="9">
      <t>ツ</t>
    </rPh>
    <rPh sb="14" eb="16">
      <t>ツイカ</t>
    </rPh>
    <phoneticPr fontId="3"/>
  </si>
  <si>
    <t>－</t>
  </si>
  <si>
    <t>該当なし</t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</si>
  <si>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</si>
  <si>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</si>
  <si>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</si>
  <si>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PL</t>
    <phoneticPr fontId="3"/>
  </si>
  <si>
    <t>減価償却費</t>
    <phoneticPr fontId="3"/>
  </si>
  <si>
    <t>賞与等引当金繰入額</t>
    <phoneticPr fontId="3"/>
  </si>
  <si>
    <t>退職手当引当金繰入額</t>
    <phoneticPr fontId="3"/>
  </si>
  <si>
    <t>合計</t>
    <rPh sb="0" eb="2">
      <t>ゴウケイ</t>
    </rPh>
    <phoneticPr fontId="3"/>
  </si>
  <si>
    <t>CF</t>
    <phoneticPr fontId="3"/>
  </si>
  <si>
    <t>業務支出</t>
    <rPh sb="0" eb="2">
      <t>ギョウム</t>
    </rPh>
    <rPh sb="2" eb="4">
      <t>シシュツ</t>
    </rPh>
    <phoneticPr fontId="3"/>
  </si>
  <si>
    <t>国県等補助金収入</t>
    <phoneticPr fontId="3"/>
  </si>
  <si>
    <t>使用料及び手数料収入</t>
    <phoneticPr fontId="3"/>
  </si>
  <si>
    <t>その他の収入</t>
    <phoneticPr fontId="3"/>
  </si>
  <si>
    <t>賞与引当金前年度残高</t>
    <rPh sb="0" eb="2">
      <t>ショウヨ</t>
    </rPh>
    <rPh sb="2" eb="4">
      <t>ヒキアテ</t>
    </rPh>
    <rPh sb="4" eb="5">
      <t>キン</t>
    </rPh>
    <rPh sb="5" eb="8">
      <t>ゼンネンド</t>
    </rPh>
    <rPh sb="8" eb="10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</si>
  <si>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1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</si>
  <si>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13"/>
  </si>
  <si>
    <t>Ver.19.1</t>
    <phoneticPr fontId="3"/>
  </si>
  <si>
    <t>印刷余白の設定</t>
    <rPh sb="0" eb="2">
      <t>インサツ</t>
    </rPh>
    <rPh sb="2" eb="4">
      <t>ヨハク</t>
    </rPh>
    <rPh sb="5" eb="7">
      <t>セッテイ</t>
    </rPh>
    <phoneticPr fontId="3"/>
  </si>
  <si>
    <t>①地方債（借入先別）の明細</t>
    <phoneticPr fontId="3"/>
  </si>
  <si>
    <t>地方債残高</t>
    <phoneticPr fontId="3"/>
  </si>
  <si>
    <t>③地方債（返済期間別）の明細</t>
    <phoneticPr fontId="3"/>
  </si>
  <si>
    <t>②地方債（利率別）の明細</t>
    <phoneticPr fontId="3"/>
  </si>
  <si>
    <t>特定の契約条項が
付された地方債残高</t>
    <phoneticPr fontId="3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</si>
  <si>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7">
      <t>シハライ</t>
    </rPh>
    <rPh sb="27" eb="29">
      <t>キンリ</t>
    </rPh>
    <rPh sb="30" eb="32">
      <t>ジョウショウ</t>
    </rPh>
    <rPh sb="34" eb="36">
      <t>バアイ</t>
    </rPh>
    <rPh sb="36" eb="37">
      <t>トウ</t>
    </rPh>
    <phoneticPr fontId="3"/>
  </si>
  <si>
    <t>④特定の契約条項が付された地方債の概要</t>
    <rPh sb="6" eb="8">
      <t>ジョウコウ</t>
    </rPh>
    <phoneticPr fontId="3"/>
  </si>
  <si>
    <t>Ver.19.2</t>
  </si>
  <si>
    <t>地方債の明細の文言を修正</t>
    <rPh sb="0" eb="3">
      <t>チホウサイ</t>
    </rPh>
    <rPh sb="4" eb="6">
      <t>メイサイ</t>
    </rPh>
    <rPh sb="7" eb="9">
      <t>モンゴン</t>
    </rPh>
    <rPh sb="10" eb="12">
      <t>シュウセイ</t>
    </rPh>
    <phoneticPr fontId="3"/>
  </si>
  <si>
    <t>Ver.19.3</t>
  </si>
  <si>
    <t>財源情報の明細_その他の算出根拠を欄外に記載。行・列の調整</t>
    <rPh sb="0" eb="2">
      <t>ザイゲン</t>
    </rPh>
    <rPh sb="2" eb="4">
      <t>ジョウホウ</t>
    </rPh>
    <rPh sb="5" eb="7">
      <t>メイサイ</t>
    </rPh>
    <rPh sb="10" eb="11">
      <t>タ</t>
    </rPh>
    <rPh sb="12" eb="14">
      <t>サンシュツ</t>
    </rPh>
    <rPh sb="14" eb="16">
      <t>コンキョ</t>
    </rPh>
    <rPh sb="17" eb="19">
      <t>ランガイ</t>
    </rPh>
    <rPh sb="20" eb="22">
      <t>キサイ</t>
    </rPh>
    <rPh sb="23" eb="24">
      <t>ギョウ</t>
    </rPh>
    <rPh sb="25" eb="26">
      <t>レツ</t>
    </rPh>
    <rPh sb="27" eb="29">
      <t>チョウセイ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</si>
  <si>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</si>
  <si>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</si>
  <si>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NW国県等補助金</t>
    <rPh sb="2" eb="3">
      <t>クニ</t>
    </rPh>
    <rPh sb="3" eb="4">
      <t>ケン</t>
    </rPh>
    <rPh sb="4" eb="5">
      <t>トウ</t>
    </rPh>
    <rPh sb="5" eb="8">
      <t>ホジョキン</t>
    </rPh>
    <phoneticPr fontId="3"/>
  </si>
  <si>
    <t>決算統計13表　普通建設事業費　地方債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9">
      <t>チホウサイ</t>
    </rPh>
    <phoneticPr fontId="3"/>
  </si>
  <si>
    <t>決算統計13表　普通建設事業費　歳出合計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8">
      <t>サイシュツ</t>
    </rPh>
    <rPh sb="18" eb="20">
      <t>ゴウケイ</t>
    </rPh>
    <phoneticPr fontId="3"/>
  </si>
  <si>
    <t>PL</t>
  </si>
  <si>
    <t>投資損失引当金繰入額</t>
  </si>
  <si>
    <t>損失補償等引当金繰入額</t>
  </si>
  <si>
    <t>PLその他業務費用のうち不納欠損費用計上額</t>
    <rPh sb="4" eb="5">
      <t>タ</t>
    </rPh>
    <rPh sb="5" eb="7">
      <t>ギョウム</t>
    </rPh>
    <rPh sb="7" eb="9">
      <t>ヒヨウ</t>
    </rPh>
    <rPh sb="12" eb="14">
      <t>フノウ</t>
    </rPh>
    <rPh sb="14" eb="16">
      <t>ケッソン</t>
    </rPh>
    <rPh sb="16" eb="18">
      <t>ヒヨウ</t>
    </rPh>
    <rPh sb="18" eb="20">
      <t>ケイジョウ</t>
    </rPh>
    <rPh sb="20" eb="21">
      <t>ガク</t>
    </rPh>
    <phoneticPr fontId="3"/>
  </si>
  <si>
    <t>PLその他業務費用のうち棚卸資産原価</t>
    <rPh sb="4" eb="5">
      <t>タ</t>
    </rPh>
    <rPh sb="5" eb="7">
      <t>ギョウム</t>
    </rPh>
    <rPh sb="7" eb="9">
      <t>ヒヨウ</t>
    </rPh>
    <rPh sb="12" eb="14">
      <t>タナオロシ</t>
    </rPh>
    <rPh sb="14" eb="16">
      <t>シサン</t>
    </rPh>
    <rPh sb="16" eb="18">
      <t>ゲンカ</t>
    </rPh>
    <phoneticPr fontId="3"/>
  </si>
  <si>
    <t>臨時支出</t>
    <rPh sb="0" eb="2">
      <t>リンジ</t>
    </rPh>
    <rPh sb="2" eb="4">
      <t>シシュツ</t>
    </rPh>
    <phoneticPr fontId="3"/>
  </si>
  <si>
    <t>PL補助金等-CF補助金等支出</t>
    <rPh sb="2" eb="5">
      <t>ホジョキン</t>
    </rPh>
    <rPh sb="5" eb="6">
      <t>トウ</t>
    </rPh>
    <phoneticPr fontId="1"/>
  </si>
  <si>
    <t>過年度支出建設仮勘定の費用振替</t>
    <rPh sb="0" eb="3">
      <t>カネンド</t>
    </rPh>
    <rPh sb="3" eb="5">
      <t>シシュツ</t>
    </rPh>
    <rPh sb="5" eb="7">
      <t>ケンセツ</t>
    </rPh>
    <rPh sb="7" eb="10">
      <t>カリカンジョウ</t>
    </rPh>
    <rPh sb="11" eb="13">
      <t>ヒヨウ</t>
    </rPh>
    <rPh sb="13" eb="15">
      <t>フリカエ</t>
    </rPh>
    <phoneticPr fontId="3"/>
  </si>
  <si>
    <t>CF業務収入（使用料及び手数料）-PL経常収益（使用料及び手数料）</t>
    <rPh sb="19" eb="21">
      <t>ケイジョウ</t>
    </rPh>
    <rPh sb="21" eb="23">
      <t>シュウエキ</t>
    </rPh>
    <rPh sb="24" eb="27">
      <t>シヨウリョウ</t>
    </rPh>
    <rPh sb="27" eb="28">
      <t>オヨ</t>
    </rPh>
    <rPh sb="29" eb="32">
      <t>テスウリョウ</t>
    </rPh>
    <phoneticPr fontId="4"/>
  </si>
  <si>
    <t>臨時収入</t>
    <rPh sb="0" eb="2">
      <t>リンジ</t>
    </rPh>
    <rPh sb="2" eb="4">
      <t>シュウニュウ</t>
    </rPh>
    <phoneticPr fontId="3"/>
  </si>
  <si>
    <t>CF業務収入（その他）-PL経常収益（その他）</t>
    <rPh sb="14" eb="16">
      <t>ケイジョウ</t>
    </rPh>
    <rPh sb="16" eb="18">
      <t>シュウエキ</t>
    </rPh>
    <rPh sb="21" eb="22">
      <t>タ</t>
    </rPh>
    <phoneticPr fontId="4"/>
  </si>
  <si>
    <t>資産売却益</t>
    <rPh sb="0" eb="2">
      <t>シサン</t>
    </rPh>
    <rPh sb="2" eb="5">
      <t>バイキャクエキ</t>
    </rPh>
    <phoneticPr fontId="3"/>
  </si>
  <si>
    <t>純行政コスト_地方債</t>
    <rPh sb="0" eb="1">
      <t>ジュン</t>
    </rPh>
    <rPh sb="1" eb="3">
      <t>ギョウセイ</t>
    </rPh>
    <rPh sb="7" eb="10">
      <t>チホウサイ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</si>
  <si>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</si>
  <si>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徴収不能引当金繰入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phoneticPr fontId="3"/>
  </si>
  <si>
    <t>臨時損失その他</t>
    <rPh sb="0" eb="2">
      <t>リンジ</t>
    </rPh>
    <rPh sb="2" eb="4">
      <t>ソンシツ</t>
    </rPh>
    <rPh sb="6" eb="7">
      <t>タ</t>
    </rPh>
    <phoneticPr fontId="3"/>
  </si>
  <si>
    <t>【純行政コスト_その他内訳】</t>
    <rPh sb="1" eb="2">
      <t>ジュン</t>
    </rPh>
    <rPh sb="2" eb="4">
      <t>ギョウセイ</t>
    </rPh>
    <rPh sb="10" eb="11">
      <t>タ</t>
    </rPh>
    <rPh sb="11" eb="13">
      <t>ウチワケ</t>
    </rPh>
    <phoneticPr fontId="3"/>
  </si>
  <si>
    <t>その他非資金取引</t>
    <rPh sb="2" eb="3">
      <t>タ</t>
    </rPh>
    <rPh sb="3" eb="4">
      <t>ヒ</t>
    </rPh>
    <rPh sb="4" eb="6">
      <t>シキン</t>
    </rPh>
    <rPh sb="6" eb="8">
      <t>トリヒキ</t>
    </rPh>
    <phoneticPr fontId="3"/>
  </si>
  <si>
    <t>【検証】</t>
    <rPh sb="1" eb="3">
      <t>ケンショウ</t>
    </rPh>
    <phoneticPr fontId="3"/>
  </si>
  <si>
    <t>【様式第2号】</t>
  </si>
  <si>
    <t>【様式第3号】</t>
  </si>
  <si>
    <t>【様式第4号】</t>
  </si>
  <si>
    <t>行政コスト計算書</t>
  </si>
  <si>
    <t>純資産変動計算書</t>
  </si>
  <si>
    <t>資金収支計算書</t>
  </si>
  <si>
    <t>科目名</t>
  </si>
  <si>
    <t>固定資産等形成分</t>
  </si>
  <si>
    <t>余剰分(不足分)</t>
  </si>
  <si>
    <t xml:space="preserve">  経常費用</t>
  </si>
  <si>
    <t>前年度末純資産残高</t>
  </si>
  <si>
    <t>【業務活動収支】</t>
  </si>
  <si>
    <t xml:space="preserve">    業務費用</t>
  </si>
  <si>
    <t xml:space="preserve">  純行政コスト（△）</t>
  </si>
  <si>
    <t xml:space="preserve">  業務支出</t>
  </si>
  <si>
    <t xml:space="preserve">      人件費</t>
  </si>
  <si>
    <t xml:space="preserve">  財源</t>
  </si>
  <si>
    <t xml:space="preserve">    業務費用支出</t>
  </si>
  <si>
    <t xml:space="preserve">        職員給与費</t>
  </si>
  <si>
    <t xml:space="preserve">    税収等</t>
  </si>
  <si>
    <t xml:space="preserve">      人件費支出</t>
  </si>
  <si>
    <t xml:space="preserve">        賞与等引当金繰入額</t>
  </si>
  <si>
    <t xml:space="preserve">    国県等補助金</t>
  </si>
  <si>
    <t xml:space="preserve">      物件費等支出</t>
  </si>
  <si>
    <t xml:space="preserve">        退職手当引当金繰入額</t>
  </si>
  <si>
    <t xml:space="preserve">  本年度差額</t>
  </si>
  <si>
    <t xml:space="preserve">      支払利息支出</t>
  </si>
  <si>
    <t xml:space="preserve">        その他</t>
  </si>
  <si>
    <t xml:space="preserve">  固定資産等の変動（内部変動）</t>
  </si>
  <si>
    <t xml:space="preserve">      その他の支出</t>
  </si>
  <si>
    <t xml:space="preserve">      物件費等</t>
  </si>
  <si>
    <t xml:space="preserve">    有形固定資産等の増加</t>
  </si>
  <si>
    <t xml:space="preserve">    移転費用支出</t>
  </si>
  <si>
    <t xml:space="preserve">        物件費</t>
  </si>
  <si>
    <t xml:space="preserve">    有形固定資産等の減少</t>
  </si>
  <si>
    <t xml:space="preserve">      補助金等支出</t>
  </si>
  <si>
    <t xml:space="preserve">        維持補修費</t>
  </si>
  <si>
    <t xml:space="preserve">    貸付金・基金等の増加</t>
  </si>
  <si>
    <t xml:space="preserve">      社会保障給付支出</t>
  </si>
  <si>
    <t xml:space="preserve">        減価償却費</t>
  </si>
  <si>
    <t xml:space="preserve">    貸付金・基金等の減少</t>
  </si>
  <si>
    <t xml:space="preserve">      他会計への繰出支出</t>
  </si>
  <si>
    <t xml:space="preserve">  資産評価差額</t>
  </si>
  <si>
    <t xml:space="preserve">      その他の業務費用</t>
  </si>
  <si>
    <t xml:space="preserve">  無償所管換等</t>
  </si>
  <si>
    <t xml:space="preserve">  業務収入</t>
  </si>
  <si>
    <t xml:space="preserve">        支払利息</t>
  </si>
  <si>
    <t xml:space="preserve">  その他</t>
  </si>
  <si>
    <t xml:space="preserve">    税収等収入</t>
  </si>
  <si>
    <t xml:space="preserve">        徴収不能引当金繰入額</t>
  </si>
  <si>
    <t xml:space="preserve">  本年度純資産変動額</t>
  </si>
  <si>
    <t xml:space="preserve">    国県等補助金収入</t>
  </si>
  <si>
    <t>本年度末純資産残高</t>
  </si>
  <si>
    <t xml:space="preserve">    使用料及び手数料収入</t>
  </si>
  <si>
    <t xml:space="preserve">    移転費用</t>
  </si>
  <si>
    <t xml:space="preserve">    その他の収入</t>
  </si>
  <si>
    <t xml:space="preserve">      補助金等</t>
  </si>
  <si>
    <t xml:space="preserve">  臨時支出</t>
  </si>
  <si>
    <t xml:space="preserve">      社会保障給付</t>
  </si>
  <si>
    <t xml:space="preserve">    災害復旧事業費支出</t>
  </si>
  <si>
    <t xml:space="preserve">      他会計への繰出金</t>
  </si>
  <si>
    <t xml:space="preserve">    その他の支出</t>
  </si>
  <si>
    <t xml:space="preserve">      その他</t>
  </si>
  <si>
    <t xml:space="preserve">  臨時収入</t>
  </si>
  <si>
    <t xml:space="preserve">  経常収益</t>
  </si>
  <si>
    <t>業務活動収支</t>
  </si>
  <si>
    <t xml:space="preserve">    使用料及び手数料</t>
  </si>
  <si>
    <t>【投資活動収支】</t>
  </si>
  <si>
    <t xml:space="preserve">    その他</t>
  </si>
  <si>
    <t xml:space="preserve">  投資活動支出</t>
  </si>
  <si>
    <t>純経常行政コスト</t>
  </si>
  <si>
    <t xml:space="preserve">    公共施設等整備費支出</t>
  </si>
  <si>
    <t xml:space="preserve">  臨時損失</t>
  </si>
  <si>
    <t xml:space="preserve">    基金積立金支出</t>
  </si>
  <si>
    <t xml:space="preserve">    災害復旧事業費</t>
  </si>
  <si>
    <t xml:space="preserve">    投資及び出資金支出</t>
  </si>
  <si>
    <t xml:space="preserve">    資産除売却損</t>
  </si>
  <si>
    <t xml:space="preserve">    貸付金支出</t>
  </si>
  <si>
    <t xml:space="preserve">    投資損失引当金繰入額</t>
  </si>
  <si>
    <t xml:space="preserve">    損失補償等引当金繰入額</t>
  </si>
  <si>
    <t xml:space="preserve">  投資活動収入</t>
  </si>
  <si>
    <t xml:space="preserve">  臨時利益</t>
  </si>
  <si>
    <t xml:space="preserve">    基金取崩収入</t>
  </si>
  <si>
    <t xml:space="preserve">    資産売却益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</si>
  <si>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</si>
  <si>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</si>
  <si>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</si>
  <si>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</si>
  <si>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</si>
  <si>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</si>
  <si>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</si>
  <si>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</si>
  <si>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</si>
  <si>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</si>
  <si>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</si>
  <si>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</si>
  <si>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</si>
  <si>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</si>
  <si>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</si>
  <si>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</si>
  <si>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臨時利益その他</t>
    <rPh sb="0" eb="2">
      <t>リンジ</t>
    </rPh>
    <rPh sb="2" eb="4">
      <t>リエキ</t>
    </rPh>
    <rPh sb="6" eb="7">
      <t>タ</t>
    </rPh>
    <phoneticPr fontId="3"/>
  </si>
  <si>
    <t>検収調書　6公債費　借換債</t>
    <rPh sb="0" eb="4">
      <t>ケンシュウチョウショ</t>
    </rPh>
    <rPh sb="6" eb="9">
      <t>コウサイヒ</t>
    </rPh>
    <rPh sb="10" eb="13">
      <t>カリカエサイ</t>
    </rPh>
    <phoneticPr fontId="3"/>
  </si>
  <si>
    <t>Ver.19.4</t>
  </si>
  <si>
    <t>元号更新</t>
    <rPh sb="0" eb="2">
      <t>ゲンゴウ</t>
    </rPh>
    <rPh sb="2" eb="4">
      <t>コウシン</t>
    </rPh>
    <phoneticPr fontId="3"/>
  </si>
  <si>
    <t>【様式第1号】</t>
  </si>
  <si>
    <t>貸借対照表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</si>
  <si>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</si>
  <si>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</si>
  <si>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</si>
  <si>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</si>
  <si>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</si>
  <si>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</si>
  <si>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</si>
  <si>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</si>
  <si>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</si>
  <si>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</si>
  <si>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</si>
  <si>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</si>
  <si>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</si>
  <si>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</si>
  <si>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</si>
  <si>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</si>
  <si>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</si>
  <si>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</si>
  <si>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</si>
  <si>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</si>
  <si>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</si>
  <si>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</si>
  <si>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</si>
  <si>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</si>
  <si>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</si>
  <si>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</si>
  <si>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</si>
  <si>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</si>
  <si>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</si>
  <si>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</si>
  <si>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</si>
  <si>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</si>
  <si>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</si>
  <si>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</si>
  <si>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</si>
  <si>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</si>
  <si>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</si>
  <si>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</si>
  <si>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</si>
  <si>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</si>
  <si>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</si>
  <si>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</si>
  <si>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</si>
  <si>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</si>
  <si>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</si>
  <si>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</si>
  <si>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</si>
  <si>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</si>
  <si>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</si>
  <si>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</si>
  <si>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</si>
  <si>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</si>
  <si>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</si>
  <si>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</si>
  <si>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</si>
  <si>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</si>
  <si>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</si>
  <si>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</si>
  <si>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</si>
  <si>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</si>
  <si>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</si>
  <si>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</si>
  <si>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</si>
  <si>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NW財源</t>
    <rPh sb="2" eb="4">
      <t>ザイゲン</t>
    </rPh>
    <phoneticPr fontId="3"/>
  </si>
  <si>
    <t>PL補助金等</t>
    <rPh sb="2" eb="5">
      <t>ホジョキン</t>
    </rPh>
    <rPh sb="5" eb="6">
      <t>トウ</t>
    </rPh>
    <phoneticPr fontId="3"/>
  </si>
  <si>
    <t>BS地方債固定</t>
    <rPh sb="2" eb="4">
      <t>チホウ</t>
    </rPh>
    <rPh sb="4" eb="5">
      <t>サイ</t>
    </rPh>
    <rPh sb="5" eb="7">
      <t>コテイ</t>
    </rPh>
    <phoneticPr fontId="3"/>
  </si>
  <si>
    <t>BS地方債流動</t>
    <rPh sb="2" eb="4">
      <t>チホウ</t>
    </rPh>
    <rPh sb="4" eb="5">
      <t>サイ</t>
    </rPh>
    <rPh sb="5" eb="7">
      <t>リュウドウ</t>
    </rPh>
    <phoneticPr fontId="3"/>
  </si>
  <si>
    <t>BS未収金</t>
    <rPh sb="2" eb="5">
      <t>ミシュウキン</t>
    </rPh>
    <phoneticPr fontId="3"/>
  </si>
  <si>
    <t>BS徴収不能引当金</t>
    <rPh sb="2" eb="4">
      <t>チョウシュウ</t>
    </rPh>
    <rPh sb="4" eb="6">
      <t>フノウ</t>
    </rPh>
    <rPh sb="6" eb="9">
      <t>ヒキアテキン</t>
    </rPh>
    <phoneticPr fontId="3"/>
  </si>
  <si>
    <t>BS長期延滞債権</t>
    <rPh sb="2" eb="4">
      <t>チョウキ</t>
    </rPh>
    <rPh sb="4" eb="8">
      <t>エンタイサイケン</t>
    </rPh>
    <phoneticPr fontId="3"/>
  </si>
  <si>
    <t>BS長期貸付金</t>
    <rPh sb="2" eb="4">
      <t>チョウキ</t>
    </rPh>
    <rPh sb="4" eb="6">
      <t>カシツケ</t>
    </rPh>
    <rPh sb="6" eb="7">
      <t>キン</t>
    </rPh>
    <phoneticPr fontId="3"/>
  </si>
  <si>
    <t>BS短期貸付金</t>
    <rPh sb="2" eb="6">
      <t>タンキカシツケ</t>
    </rPh>
    <rPh sb="6" eb="7">
      <t>キン</t>
    </rPh>
    <phoneticPr fontId="3"/>
  </si>
  <si>
    <t>BSその他</t>
    <rPh sb="4" eb="5">
      <t>タ</t>
    </rPh>
    <phoneticPr fontId="3"/>
  </si>
  <si>
    <t>BS出資金</t>
    <rPh sb="2" eb="5">
      <t>シュッシキン</t>
    </rPh>
    <phoneticPr fontId="3"/>
  </si>
  <si>
    <t>BS有価証券</t>
    <rPh sb="2" eb="4">
      <t>ユウカ</t>
    </rPh>
    <rPh sb="4" eb="6">
      <t>ショウケン</t>
    </rPh>
    <phoneticPr fontId="3"/>
  </si>
  <si>
    <t>BS投資損失引当金</t>
    <rPh sb="2" eb="4">
      <t>トウシ</t>
    </rPh>
    <rPh sb="4" eb="6">
      <t>ソンシツ</t>
    </rPh>
    <rPh sb="6" eb="8">
      <t>ヒキアテ</t>
    </rPh>
    <rPh sb="8" eb="9">
      <t>キン</t>
    </rPh>
    <phoneticPr fontId="3"/>
  </si>
  <si>
    <t>寄託金</t>
    <rPh sb="0" eb="3">
      <t>キタクキン</t>
    </rPh>
    <phoneticPr fontId="3"/>
  </si>
  <si>
    <t>一般会計等</t>
    <rPh sb="4" eb="5">
      <t>トウ</t>
    </rPh>
    <phoneticPr fontId="3"/>
  </si>
  <si>
    <t>単純合算</t>
    <rPh sb="0" eb="2">
      <t>タンジュン</t>
    </rPh>
    <rPh sb="2" eb="4">
      <t>ガッサン</t>
    </rPh>
    <phoneticPr fontId="3"/>
  </si>
  <si>
    <t>国県等補助金</t>
    <phoneticPr fontId="3"/>
  </si>
  <si>
    <t>資本的_x000D_補助金</t>
    <phoneticPr fontId="3"/>
  </si>
  <si>
    <t>経常的_x000D_補助金</t>
    <phoneticPr fontId="3"/>
  </si>
  <si>
    <t>相殺消去</t>
    <rPh sb="0" eb="2">
      <t>ソウサイ</t>
    </rPh>
    <rPh sb="2" eb="4">
      <t>ショウキョ</t>
    </rPh>
    <phoneticPr fontId="3"/>
  </si>
  <si>
    <t>BS退職手当引当金</t>
    <rPh sb="2" eb="9">
      <t>タイショクテアテヒキアテキン</t>
    </rPh>
    <phoneticPr fontId="3"/>
  </si>
  <si>
    <t>BS損失補償引当金</t>
    <rPh sb="2" eb="4">
      <t>ソンシツ</t>
    </rPh>
    <rPh sb="4" eb="6">
      <t>ホショウ</t>
    </rPh>
    <rPh sb="6" eb="9">
      <t>ヒキアテキン</t>
    </rPh>
    <phoneticPr fontId="3"/>
  </si>
  <si>
    <t>BS賞与等引当金</t>
    <rPh sb="2" eb="4">
      <t>ショウヨ</t>
    </rPh>
    <rPh sb="4" eb="5">
      <t>トウ</t>
    </rPh>
    <rPh sb="5" eb="8">
      <t>ヒキアテキン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</si>
  <si>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</si>
  <si>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</si>
  <si>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</si>
  <si>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</si>
  <si>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</si>
  <si>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</si>
  <si>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</si>
  <si>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環境性能割交付金</t>
    <rPh sb="0" eb="4">
      <t>カンキョウセイノウ</t>
    </rPh>
    <rPh sb="4" eb="5">
      <t>ワリ</t>
    </rPh>
    <rPh sb="5" eb="8">
      <t>コウフキン</t>
    </rPh>
    <phoneticPr fontId="3"/>
  </si>
  <si>
    <t>地方特例交付金</t>
  </si>
  <si>
    <t>地方交付税</t>
  </si>
  <si>
    <t>交通安全対策特別交付金</t>
  </si>
  <si>
    <t>寄附金</t>
    <rPh sb="0" eb="3">
      <t>キフキン</t>
    </rPh>
    <phoneticPr fontId="5"/>
  </si>
  <si>
    <t>CF補助金収入（投資）</t>
    <rPh sb="2" eb="5">
      <t>ホジョキン</t>
    </rPh>
    <rPh sb="5" eb="7">
      <t>シュウニュウ</t>
    </rPh>
    <rPh sb="8" eb="10">
      <t>トウシ</t>
    </rPh>
    <phoneticPr fontId="3"/>
  </si>
  <si>
    <t>特別会計</t>
    <rPh sb="0" eb="2">
      <t>トクベツ</t>
    </rPh>
    <rPh sb="2" eb="4">
      <t>カイケイ</t>
    </rPh>
    <phoneticPr fontId="3"/>
  </si>
  <si>
    <t>【一般会計等】CF投資　公共施設等整備支出</t>
    <rPh sb="1" eb="3">
      <t>イッパン</t>
    </rPh>
    <rPh sb="3" eb="5">
      <t>カイケイ</t>
    </rPh>
    <rPh sb="5" eb="6">
      <t>トウ</t>
    </rPh>
    <rPh sb="9" eb="11">
      <t>トウシ</t>
    </rPh>
    <rPh sb="12" eb="14">
      <t>コウキョウ</t>
    </rPh>
    <rPh sb="14" eb="16">
      <t>シセツ</t>
    </rPh>
    <rPh sb="16" eb="17">
      <t>トウ</t>
    </rPh>
    <rPh sb="17" eb="19">
      <t>セイビ</t>
    </rPh>
    <rPh sb="19" eb="21">
      <t>シシュツ</t>
    </rPh>
    <phoneticPr fontId="3"/>
  </si>
  <si>
    <t>CF財務　地方債発行収入（特別会計分のみ）</t>
    <rPh sb="2" eb="4">
      <t>ザイム</t>
    </rPh>
    <rPh sb="5" eb="8">
      <t>チホウサイ</t>
    </rPh>
    <rPh sb="8" eb="10">
      <t>ハッコウ</t>
    </rPh>
    <rPh sb="10" eb="12">
      <t>シュウニュウ</t>
    </rPh>
    <rPh sb="13" eb="15">
      <t>トクベツ</t>
    </rPh>
    <rPh sb="15" eb="17">
      <t>カイケイ</t>
    </rPh>
    <rPh sb="17" eb="18">
      <t>ブン</t>
    </rPh>
    <phoneticPr fontId="3"/>
  </si>
  <si>
    <t>【一般会計等】財源情報の明細　純行政コスト_地方債</t>
    <rPh sb="1" eb="3">
      <t>イッパン</t>
    </rPh>
    <rPh sb="3" eb="5">
      <t>カイケイ</t>
    </rPh>
    <rPh sb="5" eb="6">
      <t>トウ</t>
    </rPh>
    <rPh sb="7" eb="9">
      <t>ザイゲン</t>
    </rPh>
    <rPh sb="9" eb="11">
      <t>ジョウホウ</t>
    </rPh>
    <rPh sb="12" eb="14">
      <t>メイサイ</t>
    </rPh>
    <rPh sb="15" eb="16">
      <t>ジュン</t>
    </rPh>
    <rPh sb="16" eb="18">
      <t>ギョウセイ</t>
    </rPh>
    <rPh sb="22" eb="25">
      <t>チホウサイ</t>
    </rPh>
    <phoneticPr fontId="3"/>
  </si>
  <si>
    <t>会計：全体会計</t>
  </si>
  <si>
    <t>茨城県信用保証協会損失補償寄託金</t>
    <rPh sb="0" eb="3">
      <t>イバラキケン</t>
    </rPh>
    <rPh sb="3" eb="5">
      <t>シンヨウ</t>
    </rPh>
    <rPh sb="5" eb="7">
      <t>ホショウ</t>
    </rPh>
    <rPh sb="7" eb="9">
      <t>キョウカイ</t>
    </rPh>
    <rPh sb="9" eb="11">
      <t>ソンシツ</t>
    </rPh>
    <rPh sb="11" eb="13">
      <t>ホショウ</t>
    </rPh>
    <rPh sb="13" eb="16">
      <t>キタクキン</t>
    </rPh>
    <phoneticPr fontId="5"/>
  </si>
  <si>
    <t>土地開発基金</t>
  </si>
  <si>
    <t>後期高齢者医療特別会計</t>
  </si>
  <si>
    <t>差額</t>
    <rPh sb="0" eb="2">
      <t>サガク</t>
    </rPh>
    <phoneticPr fontId="3"/>
  </si>
  <si>
    <t>取得価額</t>
    <rPh sb="0" eb="4">
      <t>シュトクカガク</t>
    </rPh>
    <phoneticPr fontId="3"/>
  </si>
  <si>
    <t>減価償却累計額</t>
    <rPh sb="0" eb="7">
      <t>ゲンカショウキャクルイケイガク</t>
    </rPh>
    <phoneticPr fontId="3"/>
  </si>
  <si>
    <t>年度末残高</t>
    <rPh sb="0" eb="5">
      <t>ネンドマツザンダカ</t>
    </rPh>
    <phoneticPr fontId="3"/>
  </si>
  <si>
    <t>本年度償却額</t>
    <rPh sb="0" eb="6">
      <t>ホンネンドショウキャクガク</t>
    </rPh>
    <phoneticPr fontId="3"/>
  </si>
  <si>
    <t>無形固定資産減価償却費</t>
    <rPh sb="0" eb="11">
      <t>ムケイコテイシサンゲンカショウキャクヒ</t>
    </rPh>
    <phoneticPr fontId="3"/>
  </si>
  <si>
    <t>PL減価償却費</t>
    <rPh sb="2" eb="7">
      <t>ゲンカショウキャクヒ</t>
    </rPh>
    <phoneticPr fontId="3"/>
  </si>
  <si>
    <t>決算額</t>
    <rPh sb="0" eb="3">
      <t>ケッサンガク</t>
    </rPh>
    <phoneticPr fontId="3"/>
  </si>
  <si>
    <t>未収調整</t>
    <rPh sb="0" eb="4">
      <t>ミシュウチョウセイ</t>
    </rPh>
    <phoneticPr fontId="3"/>
  </si>
  <si>
    <t>常陸太田市　全体会計</t>
    <rPh sb="0" eb="4">
      <t>ヒタチオオタ</t>
    </rPh>
    <rPh sb="4" eb="5">
      <t>シ</t>
    </rPh>
    <rPh sb="6" eb="8">
      <t>ゼンタイ</t>
    </rPh>
    <rPh sb="8" eb="10">
      <t>カイケイ</t>
    </rPh>
    <phoneticPr fontId="3"/>
  </si>
  <si>
    <t>（令和4年3月31日現在）</t>
  </si>
  <si>
    <t>自治体名：常陸太田市</t>
  </si>
  <si>
    <t>科目</t>
  </si>
  <si>
    <t>自　令和3年4月1日</t>
  </si>
  <si>
    <t>至　令和4年3月31日</t>
  </si>
  <si>
    <t>（株）水府振興公社</t>
    <rPh sb="1" eb="2">
      <t>カブ</t>
    </rPh>
    <rPh sb="3" eb="5">
      <t>スイフ</t>
    </rPh>
    <rPh sb="5" eb="7">
      <t>シンコウ</t>
    </rPh>
    <rPh sb="7" eb="9">
      <t>コウシャ</t>
    </rPh>
    <phoneticPr fontId="11"/>
  </si>
  <si>
    <t>（一財）里美ふるさと振興公社出損金</t>
    <rPh sb="1" eb="2">
      <t>イチ</t>
    </rPh>
    <rPh sb="2" eb="3">
      <t>ザイ</t>
    </rPh>
    <rPh sb="4" eb="6">
      <t>サトミ</t>
    </rPh>
    <rPh sb="10" eb="12">
      <t>シンコウ</t>
    </rPh>
    <rPh sb="12" eb="14">
      <t>コウシャ</t>
    </rPh>
    <rPh sb="14" eb="16">
      <t>シュツエン</t>
    </rPh>
    <rPh sb="16" eb="17">
      <t>キン</t>
    </rPh>
    <phoneticPr fontId="11"/>
  </si>
  <si>
    <t>常陸太田産業振興（株）</t>
    <rPh sb="0" eb="4">
      <t>ヒタチオオタ</t>
    </rPh>
    <rPh sb="4" eb="6">
      <t>サンギョウ</t>
    </rPh>
    <rPh sb="6" eb="8">
      <t>シンコウ</t>
    </rPh>
    <rPh sb="9" eb="10">
      <t>カブ</t>
    </rPh>
    <phoneticPr fontId="11"/>
  </si>
  <si>
    <t>（株）県中央食肉公社株券</t>
    <rPh sb="1" eb="2">
      <t>カブ</t>
    </rPh>
    <rPh sb="3" eb="4">
      <t>ケン</t>
    </rPh>
    <rPh sb="4" eb="6">
      <t>チュウオウ</t>
    </rPh>
    <rPh sb="6" eb="8">
      <t>ショクニク</t>
    </rPh>
    <rPh sb="8" eb="10">
      <t>コウシャ</t>
    </rPh>
    <rPh sb="10" eb="12">
      <t>カブケン</t>
    </rPh>
    <phoneticPr fontId="11"/>
  </si>
  <si>
    <t>（株）茨城計算センター株券</t>
    <rPh sb="1" eb="2">
      <t>カブ</t>
    </rPh>
    <rPh sb="3" eb="5">
      <t>イバラキ</t>
    </rPh>
    <rPh sb="5" eb="7">
      <t>ケイサン</t>
    </rPh>
    <rPh sb="11" eb="13">
      <t>カブケン</t>
    </rPh>
    <phoneticPr fontId="11"/>
  </si>
  <si>
    <t>（株）ひたちなかテクノセンター株券</t>
    <rPh sb="1" eb="2">
      <t>カブ</t>
    </rPh>
    <rPh sb="15" eb="17">
      <t>カブケン</t>
    </rPh>
    <phoneticPr fontId="11"/>
  </si>
  <si>
    <t>社会福祉法人茨城県社会福祉事業団出資金</t>
    <rPh sb="0" eb="2">
      <t>シャカイ</t>
    </rPh>
    <rPh sb="2" eb="4">
      <t>フクシ</t>
    </rPh>
    <rPh sb="4" eb="6">
      <t>ホウジン</t>
    </rPh>
    <rPh sb="6" eb="9">
      <t>イバラキケン</t>
    </rPh>
    <rPh sb="9" eb="11">
      <t>シャカイ</t>
    </rPh>
    <rPh sb="11" eb="13">
      <t>フクシ</t>
    </rPh>
    <rPh sb="13" eb="16">
      <t>ジギョウダン</t>
    </rPh>
    <rPh sb="16" eb="19">
      <t>シュッシキン</t>
    </rPh>
    <phoneticPr fontId="11"/>
  </si>
  <si>
    <t>常陸太田市森林組合出資金</t>
    <rPh sb="0" eb="5">
      <t>ヒタチオオタシ</t>
    </rPh>
    <rPh sb="5" eb="7">
      <t>シンリン</t>
    </rPh>
    <rPh sb="7" eb="9">
      <t>クミアイ</t>
    </rPh>
    <rPh sb="9" eb="12">
      <t>シュッシキン</t>
    </rPh>
    <phoneticPr fontId="11"/>
  </si>
  <si>
    <t>茨城県農業信用基金協会出資金</t>
    <rPh sb="0" eb="3">
      <t>イバラキケン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11"/>
  </si>
  <si>
    <t>茨城県畜産協会預託金</t>
    <rPh sb="0" eb="3">
      <t>イバラキケン</t>
    </rPh>
    <rPh sb="3" eb="5">
      <t>チクサン</t>
    </rPh>
    <rPh sb="5" eb="7">
      <t>キョウカイ</t>
    </rPh>
    <rPh sb="7" eb="10">
      <t>ヨタクキン</t>
    </rPh>
    <phoneticPr fontId="11"/>
  </si>
  <si>
    <t>茨城県信用保証協会出損金</t>
    <rPh sb="0" eb="3">
      <t>イバラキケン</t>
    </rPh>
    <rPh sb="3" eb="5">
      <t>シンヨウ</t>
    </rPh>
    <rPh sb="5" eb="7">
      <t>ホショウ</t>
    </rPh>
    <rPh sb="7" eb="9">
      <t>キョウカイ</t>
    </rPh>
    <rPh sb="9" eb="11">
      <t>シュツエン</t>
    </rPh>
    <rPh sb="11" eb="12">
      <t>キン</t>
    </rPh>
    <phoneticPr fontId="11"/>
  </si>
  <si>
    <t>（公財）茨城県国際交流協会出損金</t>
    <rPh sb="1" eb="2">
      <t>コウ</t>
    </rPh>
    <rPh sb="2" eb="3">
      <t>ザイ</t>
    </rPh>
    <rPh sb="4" eb="7">
      <t>イバラキケン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11"/>
  </si>
  <si>
    <t>（公財）茨城県暴力追放推進センター出損金</t>
    <rPh sb="1" eb="2">
      <t>コウ</t>
    </rPh>
    <rPh sb="2" eb="3">
      <t>ザイ</t>
    </rPh>
    <rPh sb="4" eb="7">
      <t>イバラキケン</t>
    </rPh>
    <rPh sb="7" eb="9">
      <t>ボウリョク</t>
    </rPh>
    <rPh sb="9" eb="11">
      <t>ツイホウ</t>
    </rPh>
    <rPh sb="11" eb="13">
      <t>スイシン</t>
    </rPh>
    <rPh sb="17" eb="20">
      <t>シュツエンキン</t>
    </rPh>
    <phoneticPr fontId="11"/>
  </si>
  <si>
    <t>（一財）茨城県建設技術公社出損金</t>
    <rPh sb="1" eb="2">
      <t>イチ</t>
    </rPh>
    <rPh sb="2" eb="3">
      <t>ザイ</t>
    </rPh>
    <rPh sb="4" eb="7">
      <t>イバラキケン</t>
    </rPh>
    <rPh sb="7" eb="9">
      <t>ケンセツ</t>
    </rPh>
    <rPh sb="9" eb="11">
      <t>ギジュツ</t>
    </rPh>
    <rPh sb="11" eb="13">
      <t>コウシャ</t>
    </rPh>
    <rPh sb="13" eb="15">
      <t>シュツエン</t>
    </rPh>
    <rPh sb="15" eb="16">
      <t>キン</t>
    </rPh>
    <phoneticPr fontId="11"/>
  </si>
  <si>
    <t>（一財）砂防フロンティア整備推進機構出損金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rPh sb="18" eb="20">
      <t>シュツエン</t>
    </rPh>
    <rPh sb="20" eb="21">
      <t>キン</t>
    </rPh>
    <phoneticPr fontId="11"/>
  </si>
  <si>
    <t>（公財）いばらき腎バンク出損金</t>
    <rPh sb="1" eb="2">
      <t>コウ</t>
    </rPh>
    <rPh sb="2" eb="3">
      <t>ザイ</t>
    </rPh>
    <rPh sb="8" eb="9">
      <t>ジン</t>
    </rPh>
    <rPh sb="12" eb="14">
      <t>シュツエン</t>
    </rPh>
    <rPh sb="14" eb="15">
      <t>キン</t>
    </rPh>
    <phoneticPr fontId="11"/>
  </si>
  <si>
    <t>（公財）茨城県消防協会出損金</t>
    <rPh sb="1" eb="2">
      <t>コウ</t>
    </rPh>
    <rPh sb="2" eb="3">
      <t>ザイ</t>
    </rPh>
    <rPh sb="4" eb="7">
      <t>イバラキケン</t>
    </rPh>
    <rPh sb="7" eb="9">
      <t>ショウボウ</t>
    </rPh>
    <rPh sb="9" eb="11">
      <t>キョウカイ</t>
    </rPh>
    <rPh sb="11" eb="14">
      <t>シュツエンキン</t>
    </rPh>
    <phoneticPr fontId="11"/>
  </si>
  <si>
    <t>いばらき中小企業グローバル推進機構出損金</t>
    <rPh sb="17" eb="19">
      <t>シュツエン</t>
    </rPh>
    <rPh sb="19" eb="20">
      <t>キン</t>
    </rPh>
    <phoneticPr fontId="11"/>
  </si>
  <si>
    <t>茨城県酪農業協同組合連合会出損金</t>
    <rPh sb="0" eb="3">
      <t>イバラキケン</t>
    </rPh>
    <rPh sb="3" eb="5">
      <t>ラクノウ</t>
    </rPh>
    <rPh sb="5" eb="6">
      <t>ギョウ</t>
    </rPh>
    <rPh sb="6" eb="8">
      <t>キョウドウ</t>
    </rPh>
    <rPh sb="8" eb="10">
      <t>クミアイ</t>
    </rPh>
    <rPh sb="10" eb="13">
      <t>レンゴウカイ</t>
    </rPh>
    <rPh sb="13" eb="15">
      <t>シュツエン</t>
    </rPh>
    <rPh sb="15" eb="16">
      <t>キン</t>
    </rPh>
    <phoneticPr fontId="11"/>
  </si>
  <si>
    <t>地方公共団体金融機構出資金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シュッシキン</t>
    </rPh>
    <phoneticPr fontId="11"/>
  </si>
  <si>
    <t>（一般会計）</t>
    <rPh sb="1" eb="3">
      <t>イッパン</t>
    </rPh>
    <rPh sb="3" eb="5">
      <t>カイケイ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</si>
  <si>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</si>
  <si>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減債基金</t>
    <rPh sb="0" eb="1">
      <t>ゲン</t>
    </rPh>
    <rPh sb="1" eb="2">
      <t>サイ</t>
    </rPh>
    <rPh sb="2" eb="4">
      <t>キキン</t>
    </rPh>
    <phoneticPr fontId="14"/>
  </si>
  <si>
    <t>都市整備事業基金</t>
  </si>
  <si>
    <t>ふるさと水と土保全対策基金</t>
  </si>
  <si>
    <t>金砂郷地区学校建設基金</t>
  </si>
  <si>
    <t>里美地区学校建設基金</t>
  </si>
  <si>
    <t>学校教育施設整備基金</t>
  </si>
  <si>
    <t>水府地区歴史民俗資料館建設基金</t>
  </si>
  <si>
    <t>一般廃棄物処理施設整備基金</t>
  </si>
  <si>
    <t>奨学基金</t>
  </si>
  <si>
    <t>地域福祉基金</t>
  </si>
  <si>
    <t>肉用牛特別導入事業基金</t>
  </si>
  <si>
    <t>水府地区観光施設管理基金</t>
  </si>
  <si>
    <t>まちづくり振興基金</t>
  </si>
  <si>
    <t>ふるさと常陸太田基金</t>
  </si>
  <si>
    <t>印紙等購入基金</t>
  </si>
  <si>
    <t>県北教育旅行推進事業基金</t>
  </si>
  <si>
    <t>森林環境譲与税基金</t>
  </si>
  <si>
    <t>里美風力発電設備解体基金</t>
  </si>
  <si>
    <t>（国民健康保険特別会計）</t>
    <rPh sb="1" eb="7">
      <t>コクミンケンコウホケン</t>
    </rPh>
    <rPh sb="7" eb="11">
      <t>トクベツカイケイ</t>
    </rPh>
    <phoneticPr fontId="3"/>
  </si>
  <si>
    <t>国民健康保険支払準備基金</t>
    <rPh sb="0" eb="2">
      <t>コクミン</t>
    </rPh>
    <rPh sb="2" eb="4">
      <t>ケンコウ</t>
    </rPh>
    <rPh sb="4" eb="6">
      <t>ホケン</t>
    </rPh>
    <rPh sb="6" eb="8">
      <t>シハライ</t>
    </rPh>
    <rPh sb="8" eb="10">
      <t>ジュンビ</t>
    </rPh>
    <rPh sb="10" eb="12">
      <t>キキン</t>
    </rPh>
    <phoneticPr fontId="30"/>
  </si>
  <si>
    <t>（介護保険特別会計）</t>
    <rPh sb="1" eb="9">
      <t>カイゴホケントクベツカイケイ</t>
    </rPh>
    <phoneticPr fontId="3"/>
  </si>
  <si>
    <t>介護保険支払準備基金</t>
    <rPh sb="0" eb="2">
      <t>カイゴ</t>
    </rPh>
    <rPh sb="2" eb="4">
      <t>ホケン</t>
    </rPh>
    <rPh sb="4" eb="6">
      <t>シハライ</t>
    </rPh>
    <rPh sb="6" eb="8">
      <t>ジュンビ</t>
    </rPh>
    <rPh sb="8" eb="10">
      <t>キキン</t>
    </rPh>
    <phoneticPr fontId="30"/>
  </si>
  <si>
    <t>（下水道事業等会計）</t>
    <rPh sb="1" eb="7">
      <t>ゲスイドウジギョウトウ</t>
    </rPh>
    <rPh sb="7" eb="9">
      <t>カイケイ</t>
    </rPh>
    <phoneticPr fontId="3"/>
  </si>
  <si>
    <t>基金</t>
    <rPh sb="0" eb="2">
      <t>キキン</t>
    </rPh>
    <phoneticPr fontId="30"/>
  </si>
  <si>
    <t>カーボンニュートラル推進基金</t>
    <rPh sb="10" eb="12">
      <t>スイシン</t>
    </rPh>
    <rPh sb="12" eb="14">
      <t>キキン</t>
    </rPh>
    <phoneticPr fontId="3"/>
  </si>
  <si>
    <t>（一般会計）</t>
    <rPh sb="1" eb="5">
      <t>イッパンカイケイ</t>
    </rPh>
    <phoneticPr fontId="3"/>
  </si>
  <si>
    <t>高齢者住宅整備資金貸付金</t>
    <rPh sb="0" eb="3">
      <t>コウレイシャ</t>
    </rPh>
    <rPh sb="3" eb="5">
      <t>ジュウタク</t>
    </rPh>
    <rPh sb="5" eb="7">
      <t>セイビ</t>
    </rPh>
    <rPh sb="7" eb="9">
      <t>シキン</t>
    </rPh>
    <rPh sb="9" eb="11">
      <t>カシツケ</t>
    </rPh>
    <rPh sb="11" eb="12">
      <t>キン</t>
    </rPh>
    <phoneticPr fontId="28"/>
  </si>
  <si>
    <t>高額医療費貸付金</t>
    <rPh sb="0" eb="2">
      <t>コウガク</t>
    </rPh>
    <rPh sb="2" eb="5">
      <t>イリョウヒ</t>
    </rPh>
    <rPh sb="5" eb="7">
      <t>カシツケ</t>
    </rPh>
    <rPh sb="7" eb="8">
      <t>キン</t>
    </rPh>
    <phoneticPr fontId="28"/>
  </si>
  <si>
    <t>自治金融制度預託金</t>
    <rPh sb="0" eb="2">
      <t>ジチ</t>
    </rPh>
    <rPh sb="2" eb="4">
      <t>キンユウ</t>
    </rPh>
    <rPh sb="4" eb="6">
      <t>セイド</t>
    </rPh>
    <rPh sb="6" eb="9">
      <t>ヨタクキン</t>
    </rPh>
    <phoneticPr fontId="28"/>
  </si>
  <si>
    <t>災害援護資金貸付金</t>
    <rPh sb="0" eb="2">
      <t>サイガイ</t>
    </rPh>
    <rPh sb="2" eb="4">
      <t>エンゴ</t>
    </rPh>
    <rPh sb="4" eb="6">
      <t>シキン</t>
    </rPh>
    <rPh sb="6" eb="8">
      <t>カシツケ</t>
    </rPh>
    <rPh sb="8" eb="9">
      <t>キン</t>
    </rPh>
    <phoneticPr fontId="28"/>
  </si>
  <si>
    <t>農村集落活性化支援事業費貸付金</t>
    <rPh sb="0" eb="2">
      <t>ノウソン</t>
    </rPh>
    <rPh sb="2" eb="4">
      <t>シュウラク</t>
    </rPh>
    <rPh sb="4" eb="7">
      <t>カッセイカ</t>
    </rPh>
    <rPh sb="7" eb="9">
      <t>シエン</t>
    </rPh>
    <rPh sb="9" eb="11">
      <t>ジギョウ</t>
    </rPh>
    <rPh sb="11" eb="12">
      <t>ヒ</t>
    </rPh>
    <rPh sb="12" eb="14">
      <t>カシツケ</t>
    </rPh>
    <rPh sb="14" eb="15">
      <t>キン</t>
    </rPh>
    <phoneticPr fontId="28"/>
  </si>
  <si>
    <t>第三セクター経営支援資金貸付金</t>
    <rPh sb="0" eb="1">
      <t>ダイ</t>
    </rPh>
    <rPh sb="1" eb="2">
      <t>サン</t>
    </rPh>
    <rPh sb="6" eb="8">
      <t>ケイエイ</t>
    </rPh>
    <rPh sb="8" eb="10">
      <t>シエン</t>
    </rPh>
    <rPh sb="10" eb="12">
      <t>シキン</t>
    </rPh>
    <rPh sb="12" eb="14">
      <t>カシツケ</t>
    </rPh>
    <rPh sb="14" eb="15">
      <t>キン</t>
    </rPh>
    <phoneticPr fontId="27"/>
  </si>
  <si>
    <t>1.市税_1.市民税</t>
    <rPh sb="2" eb="4">
      <t>シゼイ</t>
    </rPh>
    <rPh sb="7" eb="10">
      <t>シミンゼイ</t>
    </rPh>
    <phoneticPr fontId="12"/>
  </si>
  <si>
    <t>1.市税_2.固定資産税</t>
    <rPh sb="2" eb="4">
      <t>シゼイ</t>
    </rPh>
    <rPh sb="7" eb="9">
      <t>コテイ</t>
    </rPh>
    <rPh sb="9" eb="12">
      <t>シサンゼイ</t>
    </rPh>
    <phoneticPr fontId="12"/>
  </si>
  <si>
    <t>1.市税_3.軽自動車税</t>
    <rPh sb="2" eb="4">
      <t>シゼイ</t>
    </rPh>
    <rPh sb="7" eb="11">
      <t>ケイジドウシャ</t>
    </rPh>
    <rPh sb="11" eb="12">
      <t>ゼイ</t>
    </rPh>
    <phoneticPr fontId="12"/>
  </si>
  <si>
    <t>1.市税_7.都市計画税</t>
    <rPh sb="2" eb="4">
      <t>シゼイ</t>
    </rPh>
    <rPh sb="7" eb="9">
      <t>トシ</t>
    </rPh>
    <rPh sb="9" eb="11">
      <t>ケイカク</t>
    </rPh>
    <rPh sb="11" eb="12">
      <t>ゼイ</t>
    </rPh>
    <phoneticPr fontId="12"/>
  </si>
  <si>
    <t>13.分担金及び負担金_2.民生費負担金</t>
    <rPh sb="3" eb="6">
      <t>ブンタンキン</t>
    </rPh>
    <rPh sb="6" eb="7">
      <t>オヨ</t>
    </rPh>
    <rPh sb="8" eb="11">
      <t>フタンキン</t>
    </rPh>
    <rPh sb="14" eb="16">
      <t>ミンセイ</t>
    </rPh>
    <rPh sb="16" eb="17">
      <t>ヒ</t>
    </rPh>
    <rPh sb="17" eb="20">
      <t>フタンキン</t>
    </rPh>
    <phoneticPr fontId="12"/>
  </si>
  <si>
    <t>14.使用料及び手数料_1.使用料_3.衛生使用料</t>
    <rPh sb="3" eb="6">
      <t>シヨウリョウ</t>
    </rPh>
    <rPh sb="6" eb="7">
      <t>オヨ</t>
    </rPh>
    <rPh sb="8" eb="11">
      <t>テスウリョウ</t>
    </rPh>
    <rPh sb="14" eb="17">
      <t>シヨウリョウ</t>
    </rPh>
    <rPh sb="20" eb="22">
      <t>エイセイ</t>
    </rPh>
    <rPh sb="22" eb="24">
      <t>シヨウ</t>
    </rPh>
    <rPh sb="24" eb="25">
      <t>リョウ</t>
    </rPh>
    <phoneticPr fontId="12"/>
  </si>
  <si>
    <t>14.使用料及び手数料_1.使用料_6.土木使用料</t>
    <rPh sb="3" eb="6">
      <t>シヨウリョウ</t>
    </rPh>
    <rPh sb="6" eb="7">
      <t>オヨ</t>
    </rPh>
    <rPh sb="8" eb="11">
      <t>テスウリョウ</t>
    </rPh>
    <rPh sb="14" eb="17">
      <t>シヨウリョウ</t>
    </rPh>
    <rPh sb="20" eb="22">
      <t>ドボク</t>
    </rPh>
    <rPh sb="22" eb="24">
      <t>シヨウ</t>
    </rPh>
    <rPh sb="24" eb="25">
      <t>リョウ</t>
    </rPh>
    <phoneticPr fontId="12"/>
  </si>
  <si>
    <t>17.財産収入_1.財産運用収入</t>
    <rPh sb="3" eb="5">
      <t>ザイサン</t>
    </rPh>
    <rPh sb="5" eb="7">
      <t>シュウニュウ</t>
    </rPh>
    <rPh sb="10" eb="12">
      <t>ザイサン</t>
    </rPh>
    <rPh sb="12" eb="14">
      <t>ウンヨウ</t>
    </rPh>
    <rPh sb="14" eb="16">
      <t>シュウニュウ</t>
    </rPh>
    <phoneticPr fontId="12"/>
  </si>
  <si>
    <t>21.諸収入_4.雑入</t>
    <rPh sb="3" eb="4">
      <t>ショ</t>
    </rPh>
    <rPh sb="4" eb="6">
      <t>シュウニュウ</t>
    </rPh>
    <rPh sb="9" eb="11">
      <t>ザツニュウ</t>
    </rPh>
    <phoneticPr fontId="12"/>
  </si>
  <si>
    <t>1.国民健康保険税_1.国民健康保険税</t>
    <rPh sb="2" eb="4">
      <t>コクミン</t>
    </rPh>
    <rPh sb="4" eb="6">
      <t>ケンコウ</t>
    </rPh>
    <rPh sb="6" eb="8">
      <t>ホケン</t>
    </rPh>
    <rPh sb="8" eb="9">
      <t>ゼイ</t>
    </rPh>
    <rPh sb="12" eb="18">
      <t>コクミンケンコウホケン</t>
    </rPh>
    <rPh sb="18" eb="19">
      <t>ゼイ</t>
    </rPh>
    <phoneticPr fontId="10"/>
  </si>
  <si>
    <t>8.諸収入_3.雑入</t>
    <rPh sb="2" eb="3">
      <t>ショ</t>
    </rPh>
    <rPh sb="3" eb="5">
      <t>シュウニュウ</t>
    </rPh>
    <rPh sb="8" eb="10">
      <t>ザツニュウ</t>
    </rPh>
    <phoneticPr fontId="10"/>
  </si>
  <si>
    <t>（後期高齢者医療特別会計）</t>
    <rPh sb="1" eb="12">
      <t>コウキコウレイシャイリョウトクベツカイケイ</t>
    </rPh>
    <phoneticPr fontId="3"/>
  </si>
  <si>
    <t>1.後期高齢者医療保険料_1.後期高齢者医療保険料</t>
    <rPh sb="2" eb="4">
      <t>コウキ</t>
    </rPh>
    <rPh sb="4" eb="7">
      <t>コウレイシャ</t>
    </rPh>
    <rPh sb="7" eb="9">
      <t>イリョウ</t>
    </rPh>
    <rPh sb="9" eb="12">
      <t>ホケンリョウ</t>
    </rPh>
    <rPh sb="15" eb="17">
      <t>コウキ</t>
    </rPh>
    <rPh sb="17" eb="20">
      <t>コウレイシャ</t>
    </rPh>
    <rPh sb="20" eb="22">
      <t>イリョウ</t>
    </rPh>
    <rPh sb="22" eb="25">
      <t>ホケンリョウ</t>
    </rPh>
    <phoneticPr fontId="10"/>
  </si>
  <si>
    <t>1.保険料_1.介護保険料</t>
    <rPh sb="2" eb="5">
      <t>ホケンリョウ</t>
    </rPh>
    <rPh sb="8" eb="10">
      <t>カイゴ</t>
    </rPh>
    <rPh sb="10" eb="13">
      <t>ホケンリョウ</t>
    </rPh>
    <phoneticPr fontId="10"/>
  </si>
  <si>
    <t>（水道事業会計）</t>
    <rPh sb="1" eb="7">
      <t>スイドウジギョウカイケイ</t>
    </rPh>
    <phoneticPr fontId="3"/>
  </si>
  <si>
    <t>給水収益等</t>
    <rPh sb="0" eb="2">
      <t>キュウスイ</t>
    </rPh>
    <rPh sb="2" eb="4">
      <t>シュウエキ</t>
    </rPh>
    <rPh sb="4" eb="5">
      <t>トウ</t>
    </rPh>
    <phoneticPr fontId="10"/>
  </si>
  <si>
    <t>（工業用水道事業会計）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3"/>
  </si>
  <si>
    <t>（簡易水道事業会計）</t>
    <rPh sb="1" eb="3">
      <t>カンイ</t>
    </rPh>
    <rPh sb="3" eb="5">
      <t>スイドウ</t>
    </rPh>
    <rPh sb="5" eb="7">
      <t>ジギョウ</t>
    </rPh>
    <rPh sb="7" eb="9">
      <t>カイケイ</t>
    </rPh>
    <phoneticPr fontId="3"/>
  </si>
  <si>
    <t>（下水道事業等会計）</t>
    <rPh sb="1" eb="2">
      <t>シタ</t>
    </rPh>
    <rPh sb="2" eb="4">
      <t>スイドウ</t>
    </rPh>
    <rPh sb="4" eb="6">
      <t>ジギョウ</t>
    </rPh>
    <rPh sb="6" eb="7">
      <t>トウ</t>
    </rPh>
    <rPh sb="7" eb="9">
      <t>カイケイ</t>
    </rPh>
    <phoneticPr fontId="3"/>
  </si>
  <si>
    <t>下水道収益等</t>
    <rPh sb="0" eb="3">
      <t>ゲスイドウ</t>
    </rPh>
    <rPh sb="3" eb="5">
      <t>シュウエキ</t>
    </rPh>
    <rPh sb="5" eb="6">
      <t>トウ</t>
    </rPh>
    <phoneticPr fontId="10"/>
  </si>
  <si>
    <t>(全体会計修正）</t>
    <rPh sb="1" eb="3">
      <t>ゼンタイ</t>
    </rPh>
    <rPh sb="3" eb="5">
      <t>カイケイ</t>
    </rPh>
    <rPh sb="5" eb="7">
      <t>シュウセイ</t>
    </rPh>
    <phoneticPr fontId="3"/>
  </si>
  <si>
    <t>【通常分】</t>
  </si>
  <si>
    <t>　　　 一般公共事業</t>
    <phoneticPr fontId="3"/>
  </si>
  <si>
    <t>　　　 防災・減災・国土強靱化緊急対策事業債</t>
    <rPh sb="4" eb="6">
      <t>ボウサイ</t>
    </rPh>
    <rPh sb="7" eb="9">
      <t>ゲンサイ</t>
    </rPh>
    <rPh sb="10" eb="12">
      <t>コクド</t>
    </rPh>
    <rPh sb="12" eb="14">
      <t>キョウジン</t>
    </rPh>
    <rPh sb="14" eb="15">
      <t>カ</t>
    </rPh>
    <rPh sb="15" eb="17">
      <t>キンキュウ</t>
    </rPh>
    <rPh sb="17" eb="19">
      <t>タイサク</t>
    </rPh>
    <rPh sb="19" eb="21">
      <t>ジギョウ</t>
    </rPh>
    <rPh sb="21" eb="22">
      <t>サイ</t>
    </rPh>
    <phoneticPr fontId="29"/>
  </si>
  <si>
    <t>　　　 公営住宅建設</t>
    <phoneticPr fontId="3"/>
  </si>
  <si>
    <t>　　　 災害復旧</t>
    <phoneticPr fontId="3"/>
  </si>
  <si>
    <t>　　　 教育・福祉施設</t>
    <phoneticPr fontId="3"/>
  </si>
  <si>
    <t>　　　 一般単独事業</t>
    <phoneticPr fontId="3"/>
  </si>
  <si>
    <t xml:space="preserve"> 　　　その他</t>
    <phoneticPr fontId="3"/>
  </si>
  <si>
    <t>【特別分】</t>
  </si>
  <si>
    <t>　　　 臨時財政対策債</t>
    <phoneticPr fontId="3"/>
  </si>
  <si>
    <t>　　 　減税補てん債</t>
    <phoneticPr fontId="3"/>
  </si>
  <si>
    <t xml:space="preserve"> 　　　退職手当債</t>
    <phoneticPr fontId="3"/>
  </si>
  <si>
    <t>　　　 その他</t>
    <phoneticPr fontId="3"/>
  </si>
  <si>
    <t>（水道事業会計）</t>
    <rPh sb="1" eb="8">
      <t>スイドウジギョウカイケイ」</t>
    </rPh>
    <phoneticPr fontId="3"/>
  </si>
  <si>
    <t>　企業債</t>
    <rPh sb="1" eb="3">
      <t>キギョウ</t>
    </rPh>
    <rPh sb="3" eb="4">
      <t>サイ</t>
    </rPh>
    <phoneticPr fontId="3"/>
  </si>
  <si>
    <t>（下水道事業等会計）</t>
    <rPh sb="1" eb="4">
      <t>ゲスイドウ</t>
    </rPh>
    <rPh sb="4" eb="6">
      <t>ジギョウ</t>
    </rPh>
    <rPh sb="6" eb="7">
      <t>トウ</t>
    </rPh>
    <rPh sb="7" eb="9">
      <t>カイケイ</t>
    </rPh>
    <phoneticPr fontId="3"/>
  </si>
  <si>
    <t>修繕引当金</t>
    <rPh sb="0" eb="5">
      <t>シュウゼンヒキアテキン</t>
    </rPh>
    <phoneticPr fontId="3"/>
  </si>
  <si>
    <t>法人事業税交付金</t>
    <rPh sb="0" eb="5">
      <t>ホウジンジギョウゼイ</t>
    </rPh>
    <rPh sb="5" eb="8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</si>
  <si>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</si>
  <si>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特別会計繰入金</t>
    <rPh sb="0" eb="4">
      <t>トクベツカイケイ</t>
    </rPh>
    <rPh sb="4" eb="7">
      <t>クリイレキン</t>
    </rPh>
    <phoneticPr fontId="5"/>
  </si>
  <si>
    <t>国民健康保険税</t>
  </si>
  <si>
    <t>国民健康保険特別会計</t>
  </si>
  <si>
    <t>後期高齢者医療保険料</t>
  </si>
  <si>
    <t>保険料</t>
  </si>
  <si>
    <t>介護保険特別会計</t>
  </si>
  <si>
    <t>支払基金交付金</t>
  </si>
  <si>
    <t>他会計補助金</t>
    <rPh sb="0" eb="1">
      <t>タ</t>
    </rPh>
    <rPh sb="1" eb="3">
      <t>カイケイ</t>
    </rPh>
    <rPh sb="3" eb="6">
      <t>ホジョキン</t>
    </rPh>
    <phoneticPr fontId="3"/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</si>
  <si>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</si>
  <si>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長期前受金戻入</t>
    <rPh sb="0" eb="7">
      <t>チョウキマエウケキンレイニュウ</t>
    </rPh>
    <phoneticPr fontId="3"/>
  </si>
  <si>
    <t>工業用水道事業会計</t>
    <rPh sb="0" eb="9">
      <t>コウギョウヨウスイドウジギョウカイケイ</t>
    </rPh>
    <phoneticPr fontId="3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</si>
  <si>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3"/>
  </si>
  <si>
    <t>下水道事業等会計</t>
    <rPh sb="0" eb="3">
      <t>ゲスイドウ</t>
    </rPh>
    <rPh sb="3" eb="5">
      <t>ジギョウ</t>
    </rPh>
    <rPh sb="5" eb="6">
      <t>トウ</t>
    </rPh>
    <rPh sb="6" eb="8">
      <t>カイケイ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</si>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</sst>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_ ;[Red]_ * \-#,##0_ ;_ * &quot;-&quot;_ ;_ @_ "/>
    <numFmt numFmtId="177" formatCode="#,##0_ "/>
    <numFmt numFmtId="178" formatCode="#,##0;&quot;△ &quot;#,##0"/>
  </numFmts>
  <fonts count="31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58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0" fontId="0" fillId="3" borderId="0" xfId="0" applyFill="1"/>
    <xf numFmtId="4" fontId="1" fillId="0" borderId="1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6" fillId="0" borderId="10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3" fontId="8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4" fontId="0" fillId="0" borderId="0" xfId="0" applyNumberFormat="1"/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/>
    </xf>
    <xf numFmtId="0" fontId="1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176" fontId="12" fillId="0" borderId="1" xfId="2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8" xfId="0" applyNumberFormat="1" applyFont="1" applyBorder="1" applyAlignment="1">
      <alignment vertical="center"/>
    </xf>
    <xf numFmtId="3" fontId="0" fillId="0" borderId="1" xfId="0" applyNumberFormat="1" applyBorder="1"/>
    <xf numFmtId="3" fontId="0" fillId="0" borderId="0" xfId="0" applyNumberFormat="1" applyAlignment="1">
      <alignment horizontal="left"/>
    </xf>
    <xf numFmtId="3" fontId="20" fillId="0" borderId="0" xfId="0" applyNumberFormat="1" applyFont="1"/>
    <xf numFmtId="0" fontId="15" fillId="0" borderId="0" xfId="0" applyFont="1"/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5" fillId="0" borderId="14" xfId="0" applyFont="1" applyBorder="1"/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vertical="center" shrinkToFit="1"/>
    </xf>
    <xf numFmtId="3" fontId="0" fillId="0" borderId="0" xfId="0" applyNumberFormat="1" applyAlignment="1">
      <alignment shrinkToFit="1"/>
    </xf>
    <xf numFmtId="3" fontId="0" fillId="0" borderId="1" xfId="0" applyNumberFormat="1" applyBorder="1" applyAlignment="1">
      <alignment shrinkToFit="1"/>
    </xf>
    <xf numFmtId="3" fontId="26" fillId="0" borderId="0" xfId="0" applyNumberFormat="1" applyFont="1"/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/>
    <xf numFmtId="177" fontId="1" fillId="0" borderId="1" xfId="0" applyNumberFormat="1" applyFont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right"/>
    </xf>
    <xf numFmtId="0" fontId="24" fillId="0" borderId="1" xfId="0" applyFont="1" applyBorder="1"/>
    <xf numFmtId="0" fontId="24" fillId="0" borderId="13" xfId="0" applyFont="1" applyBorder="1" applyAlignment="1">
      <alignment horizontal="left" vertical="center"/>
    </xf>
    <xf numFmtId="3" fontId="24" fillId="0" borderId="13" xfId="0" applyNumberFormat="1" applyFont="1" applyBorder="1" applyAlignment="1">
      <alignment horizontal="right"/>
    </xf>
    <xf numFmtId="0" fontId="24" fillId="0" borderId="13" xfId="0" applyFont="1" applyBorder="1"/>
    <xf numFmtId="0" fontId="21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indent="1"/>
    </xf>
    <xf numFmtId="3" fontId="1" fillId="0" borderId="16" xfId="0" applyNumberFormat="1" applyFont="1" applyBorder="1" applyAlignment="1">
      <alignment horizontal="left" vertical="center"/>
    </xf>
    <xf numFmtId="3" fontId="1" fillId="0" borderId="16" xfId="0" applyNumberFormat="1" applyFont="1" applyBorder="1" applyAlignment="1">
      <alignment horizontal="left" vertical="center" indent="1"/>
    </xf>
    <xf numFmtId="3" fontId="1" fillId="0" borderId="6" xfId="0" applyNumberFormat="1" applyFont="1" applyBorder="1" applyAlignment="1">
      <alignment horizontal="left" vertical="center"/>
    </xf>
    <xf numFmtId="3" fontId="1" fillId="0" borderId="4" xfId="0" applyNumberFormat="1" applyFont="1" applyBorder="1" applyAlignment="1">
      <alignment horizontal="left" vertical="center"/>
    </xf>
    <xf numFmtId="3" fontId="26" fillId="0" borderId="1" xfId="0" applyNumberFormat="1" applyFont="1" applyBorder="1" applyAlignment="1">
      <alignment shrinkToFit="1"/>
    </xf>
    <xf numFmtId="3" fontId="26" fillId="0" borderId="1" xfId="0" applyNumberFormat="1" applyFont="1" applyBorder="1"/>
    <xf numFmtId="0" fontId="8" fillId="0" borderId="0" xfId="0" applyFont="1" applyAlignment="1">
      <alignment horizontal="left" vertical="center"/>
    </xf>
    <xf numFmtId="3" fontId="1" fillId="0" borderId="1" xfId="0" quotePrefix="1" applyNumberFormat="1" applyFont="1" applyBorder="1" applyAlignment="1">
      <alignment horizontal="left" vertical="center" shrinkToFit="1"/>
    </xf>
    <xf numFmtId="3" fontId="1" fillId="0" borderId="1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/>
    </xf>
    <xf numFmtId="176" fontId="0" fillId="0" borderId="0" xfId="0" applyNumberFormat="1" applyAlignment="1">
      <alignment vertical="center"/>
    </xf>
    <xf numFmtId="178" fontId="28" fillId="5" borderId="0" xfId="2" applyNumberFormat="1" applyFont="1" applyFill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5" fillId="0" borderId="0" xfId="0" applyFont="1"/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right"/>
    </xf>
    <xf numFmtId="0" fontId="24" fillId="0" borderId="1" xfId="0" applyFont="1" applyBorder="1"/>
    <xf numFmtId="0" fontId="24" fillId="0" borderId="13" xfId="0" applyFont="1" applyBorder="1" applyAlignment="1">
      <alignment horizontal="left" vertical="center"/>
    </xf>
    <xf numFmtId="3" fontId="24" fillId="0" borderId="13" xfId="0" applyNumberFormat="1" applyFont="1" applyBorder="1" applyAlignment="1">
      <alignment horizontal="right"/>
    </xf>
    <xf numFmtId="0" fontId="24" fillId="0" borderId="13" xfId="0" applyFont="1" applyBorder="1"/>
    <xf numFmtId="0" fontId="21" fillId="2" borderId="1" xfId="0" applyFont="1" applyFill="1" applyBorder="1" applyAlignment="1">
      <alignment horizontal="center" vertical="center"/>
    </xf>
    <xf numFmtId="176" fontId="12" fillId="0" borderId="6" xfId="1" applyNumberFormat="1" applyFont="1" applyBorder="1" applyAlignment="1">
      <alignment vertical="center" wrapText="1"/>
    </xf>
    <xf numFmtId="176" fontId="12" fillId="0" borderId="4" xfId="1" applyNumberFormat="1" applyFont="1" applyBorder="1" applyAlignment="1">
      <alignment vertical="center" wrapText="1"/>
    </xf>
    <xf numFmtId="176" fontId="12" fillId="0" borderId="6" xfId="2" applyNumberFormat="1" applyFont="1" applyBorder="1" applyAlignment="1">
      <alignment vertical="center" wrapText="1"/>
    </xf>
    <xf numFmtId="176" fontId="12" fillId="0" borderId="4" xfId="2" applyNumberFormat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2" borderId="4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1"/>
  <sheetViews>
    <sheetView workbookViewId="0">
      <selection activeCell="C4" sqref="C4"/>
    </sheetView>
  </sheetViews>
  <sheetFormatPr defaultRowHeight="13" x14ac:dyDescent="0.2"/>
  <cols>
    <col min="2" max="2" width="14.08984375" bestFit="1" customWidth="1"/>
    <col min="3" max="3" width="18.6328125" bestFit="1" customWidth="1"/>
  </cols>
  <sheetData>
    <row r="2" spans="2:3" x14ac:dyDescent="0.2">
      <c r="B2" t="s">
        <v>147</v>
      </c>
      <c r="C2" s="21" t="s">
        <v>428</v>
      </c>
    </row>
    <row r="3" spans="2:3" x14ac:dyDescent="0.2">
      <c r="B3" t="s">
        <v>86</v>
      </c>
      <c r="C3" s="21">
        <v>3</v>
      </c>
    </row>
    <row r="4" spans="2:3" x14ac:dyDescent="0.2">
      <c r="C4" s="21"/>
    </row>
    <row r="6" spans="2:3" x14ac:dyDescent="0.2">
      <c r="B6" t="s">
        <v>146</v>
      </c>
      <c r="C6" s="47" t="s">
        <v>149</v>
      </c>
    </row>
    <row r="7" spans="2:3" x14ac:dyDescent="0.2">
      <c r="C7" t="s">
        <v>150</v>
      </c>
    </row>
    <row r="8" spans="2:3" x14ac:dyDescent="0.2">
      <c r="B8" t="s">
        <v>169</v>
      </c>
      <c r="C8" t="s">
        <v>170</v>
      </c>
    </row>
    <row r="9" spans="2:3" x14ac:dyDescent="0.2">
      <c r="B9" t="s">
        <v>178</v>
      </c>
      <c r="C9" t="s">
        <v>179</v>
      </c>
    </row>
    <row r="10" spans="2:3" x14ac:dyDescent="0.2">
      <c r="B10" t="s">
        <v>180</v>
      </c>
      <c r="C10" t="s">
        <v>181</v>
      </c>
    </row>
    <row r="11" spans="2:3" x14ac:dyDescent="0.2">
      <c r="B11" t="s">
        <v>308</v>
      </c>
      <c r="C11" t="s">
        <v>309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</sheetPr>
  <dimension ref="A1:I12"/>
  <sheetViews>
    <sheetView view="pageBreakPreview" zoomScaleNormal="100" zoomScaleSheetLayoutView="100" workbookViewId="0">
      <selection activeCell="F20" sqref="F20"/>
    </sheetView>
  </sheetViews>
  <sheetFormatPr defaultColWidth="8.90625" defaultRowHeight="11" x14ac:dyDescent="0.2"/>
  <cols>
    <col min="1" max="1" width="28.90625" style="7" customWidth="1"/>
    <col min="2" max="6" width="20.90625" style="7" customWidth="1"/>
    <col min="7" max="7" width="8.90625" style="7"/>
    <col min="8" max="8" width="9.7265625" style="7" bestFit="1" customWidth="1"/>
    <col min="9" max="9" width="10.453125" style="7" bestFit="1" customWidth="1"/>
    <col min="10" max="16384" width="8.90625" style="7"/>
  </cols>
  <sheetData>
    <row r="1" spans="1:9" ht="14" x14ac:dyDescent="0.2">
      <c r="A1" s="43" t="s">
        <v>136</v>
      </c>
      <c r="F1" s="9" t="str">
        <f>"自治体名："&amp;基礎情報!C2</f>
        <v>自治体名：常陸太田市　全体会計</v>
      </c>
    </row>
    <row r="2" spans="1:9" ht="13" x14ac:dyDescent="0.2">
      <c r="A2" s="8"/>
      <c r="F2" s="9" t="str">
        <f>"年度：令和"&amp;基礎情報!C3&amp;"年度"</f>
        <v>年度：令和3年度</v>
      </c>
    </row>
    <row r="3" spans="1:9" ht="13" x14ac:dyDescent="0.2">
      <c r="A3" s="8"/>
      <c r="F3" s="9"/>
    </row>
    <row r="4" spans="1:9" ht="13" x14ac:dyDescent="0.2">
      <c r="F4" s="9" t="s">
        <v>94</v>
      </c>
    </row>
    <row r="5" spans="1:9" ht="22.5" customHeight="1" x14ac:dyDescent="0.2">
      <c r="A5" s="137" t="s">
        <v>72</v>
      </c>
      <c r="B5" s="137" t="s">
        <v>71</v>
      </c>
      <c r="C5" s="137" t="s">
        <v>70</v>
      </c>
      <c r="D5" s="137" t="s">
        <v>69</v>
      </c>
      <c r="E5" s="137"/>
      <c r="F5" s="137" t="s">
        <v>68</v>
      </c>
    </row>
    <row r="6" spans="1:9" ht="22.5" customHeight="1" x14ac:dyDescent="0.2">
      <c r="A6" s="137"/>
      <c r="B6" s="137"/>
      <c r="C6" s="137"/>
      <c r="D6" s="3" t="s">
        <v>67</v>
      </c>
      <c r="E6" s="3" t="s">
        <v>25</v>
      </c>
      <c r="F6" s="137"/>
    </row>
    <row r="7" spans="1:9" ht="18" customHeight="1" x14ac:dyDescent="0.2">
      <c r="A7" s="4" t="s">
        <v>153</v>
      </c>
      <c r="B7" s="2">
        <v>6422220000</v>
      </c>
      <c r="C7" s="2">
        <f>IF(F7&gt;B7,F7-B7,0)</f>
        <v>0</v>
      </c>
      <c r="D7" s="2"/>
      <c r="E7" s="2">
        <f>IF(F7&lt;B7,B7-F7,0)</f>
        <v>21301000</v>
      </c>
      <c r="F7" s="2">
        <v>6400919000</v>
      </c>
      <c r="G7" s="7" t="s">
        <v>395</v>
      </c>
      <c r="H7" s="7">
        <f>+四表!E11</f>
        <v>6400919000</v>
      </c>
      <c r="I7" s="7">
        <f>+F7-H7</f>
        <v>0</v>
      </c>
    </row>
    <row r="8" spans="1:9" ht="18" customHeight="1" x14ac:dyDescent="0.2">
      <c r="A8" s="4" t="s">
        <v>154</v>
      </c>
      <c r="B8" s="2">
        <v>0</v>
      </c>
      <c r="C8" s="2">
        <f>IF(F8&gt;B8,F8-B8,0)</f>
        <v>0</v>
      </c>
      <c r="D8" s="2"/>
      <c r="E8" s="2">
        <f>IF(F8&lt;B8,B8-F8,0)</f>
        <v>0</v>
      </c>
      <c r="F8" s="2">
        <v>0</v>
      </c>
      <c r="G8" s="7" t="s">
        <v>396</v>
      </c>
      <c r="H8" s="7">
        <f>+四表!E12</f>
        <v>0</v>
      </c>
      <c r="I8" s="7">
        <f t="shared" ref="I8:I9" si="0">+F8-H8</f>
        <v>0</v>
      </c>
    </row>
    <row r="9" spans="1:9" ht="18" customHeight="1" x14ac:dyDescent="0.2">
      <c r="A9" s="4" t="s">
        <v>155</v>
      </c>
      <c r="B9" s="2">
        <f>322389038+9457000+1798000+3399729+6742000</f>
        <v>343785767</v>
      </c>
      <c r="C9" s="2">
        <f>F9</f>
        <v>315115102</v>
      </c>
      <c r="D9" s="2">
        <f>+B9</f>
        <v>343785767</v>
      </c>
      <c r="E9" s="2"/>
      <c r="F9" s="2">
        <f>292774169+9974000+1723000+3451000+7192933</f>
        <v>315115102</v>
      </c>
      <c r="G9" s="7" t="s">
        <v>397</v>
      </c>
      <c r="H9" s="7">
        <f>+四表!E20</f>
        <v>315115102</v>
      </c>
      <c r="I9" s="7">
        <f t="shared" si="0"/>
        <v>0</v>
      </c>
    </row>
    <row r="10" spans="1:9" ht="18" customHeight="1" x14ac:dyDescent="0.2">
      <c r="A10" s="4" t="s">
        <v>525</v>
      </c>
      <c r="B10" s="2">
        <f>93987586+78780000</f>
        <v>172767586</v>
      </c>
      <c r="C10" s="2">
        <v>0</v>
      </c>
      <c r="D10" s="2">
        <v>0</v>
      </c>
      <c r="E10" s="2">
        <f>B10-D10-F10</f>
        <v>0</v>
      </c>
      <c r="F10" s="2">
        <f>93987586+78780000</f>
        <v>172767586</v>
      </c>
    </row>
    <row r="11" spans="1:9" ht="18" customHeight="1" x14ac:dyDescent="0.2">
      <c r="A11" s="4"/>
      <c r="B11" s="2"/>
      <c r="C11" s="2"/>
      <c r="D11" s="2"/>
      <c r="E11" s="2"/>
      <c r="F11" s="2"/>
    </row>
    <row r="12" spans="1:9" ht="18" customHeight="1" x14ac:dyDescent="0.2">
      <c r="A12" s="6" t="s">
        <v>9</v>
      </c>
      <c r="B12" s="19">
        <f>SUM(B7:B11)</f>
        <v>6938773353</v>
      </c>
      <c r="C12" s="19">
        <f t="shared" ref="C12:F12" si="1">SUM(C7:C11)</f>
        <v>315115102</v>
      </c>
      <c r="D12" s="19">
        <f t="shared" si="1"/>
        <v>343785767</v>
      </c>
      <c r="E12" s="19">
        <f t="shared" si="1"/>
        <v>21301000</v>
      </c>
      <c r="F12" s="19">
        <f t="shared" si="1"/>
        <v>6888801688</v>
      </c>
    </row>
  </sheetData>
  <mergeCells count="5">
    <mergeCell ref="A5:A6"/>
    <mergeCell ref="B5:B6"/>
    <mergeCell ref="C5:C6"/>
    <mergeCell ref="F5:F6"/>
    <mergeCell ref="D5:E5"/>
  </mergeCells>
  <phoneticPr fontId="3"/>
  <pageMargins left="0.59055118110236227" right="0.39370078740157483" top="0.6692913385826772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G43"/>
  <sheetViews>
    <sheetView view="pageBreakPreview" zoomScaleNormal="100" zoomScaleSheetLayoutView="100" workbookViewId="0">
      <selection activeCell="G31" sqref="G31"/>
    </sheetView>
  </sheetViews>
  <sheetFormatPr defaultColWidth="8.90625" defaultRowHeight="11" x14ac:dyDescent="0.2"/>
  <cols>
    <col min="1" max="1" width="25.90625" style="7" customWidth="1"/>
    <col min="2" max="2" width="43.36328125" style="7" bestFit="1" customWidth="1"/>
    <col min="3" max="3" width="33" style="7" bestFit="1" customWidth="1"/>
    <col min="4" max="4" width="16.90625" style="7" customWidth="1"/>
    <col min="5" max="5" width="46.7265625" style="7" bestFit="1" customWidth="1"/>
    <col min="6" max="6" width="9.7265625" style="7" bestFit="1" customWidth="1"/>
    <col min="7" max="16384" width="8.90625" style="7"/>
  </cols>
  <sheetData>
    <row r="1" spans="1:7" ht="14" x14ac:dyDescent="0.2">
      <c r="A1" s="130" t="s">
        <v>141</v>
      </c>
      <c r="B1" s="131"/>
      <c r="C1" s="131"/>
      <c r="D1" s="131"/>
      <c r="E1" s="131"/>
      <c r="F1" s="131"/>
      <c r="G1" s="131"/>
    </row>
    <row r="2" spans="1:7" ht="14" x14ac:dyDescent="0.2">
      <c r="A2" s="43" t="s">
        <v>137</v>
      </c>
      <c r="E2" s="9" t="str">
        <f>"自治体名："&amp;基礎情報!C2</f>
        <v>自治体名：常陸太田市　全体会計</v>
      </c>
    </row>
    <row r="3" spans="1:7" ht="13" x14ac:dyDescent="0.2">
      <c r="A3" s="8"/>
      <c r="E3" s="9" t="str">
        <f>"年度：令和"&amp;基礎情報!C3&amp;"年度"</f>
        <v>年度：令和3年度</v>
      </c>
    </row>
    <row r="4" spans="1:7" ht="13" x14ac:dyDescent="0.2">
      <c r="A4" s="8"/>
    </row>
    <row r="5" spans="1:7" ht="13" x14ac:dyDescent="0.2">
      <c r="E5" s="9" t="s">
        <v>94</v>
      </c>
    </row>
    <row r="6" spans="1:7" ht="22.5" customHeight="1" x14ac:dyDescent="0.2">
      <c r="A6" s="3" t="s">
        <v>72</v>
      </c>
      <c r="B6" s="3" t="s">
        <v>73</v>
      </c>
      <c r="C6" s="3" t="s">
        <v>74</v>
      </c>
      <c r="D6" s="3" t="s">
        <v>75</v>
      </c>
      <c r="E6" s="3" t="s">
        <v>76</v>
      </c>
    </row>
    <row r="7" spans="1:7" ht="18" customHeight="1" x14ac:dyDescent="0.2">
      <c r="A7" s="146" t="s">
        <v>77</v>
      </c>
      <c r="B7" s="4"/>
      <c r="C7" s="4"/>
      <c r="D7" s="2"/>
      <c r="E7" s="4"/>
    </row>
    <row r="8" spans="1:7" ht="18" customHeight="1" x14ac:dyDescent="0.2">
      <c r="A8" s="146"/>
      <c r="B8" s="4"/>
      <c r="C8" s="4"/>
      <c r="D8" s="2"/>
      <c r="E8" s="4"/>
    </row>
    <row r="9" spans="1:7" ht="18" customHeight="1" x14ac:dyDescent="0.2">
      <c r="A9" s="146"/>
      <c r="B9" s="4"/>
      <c r="C9" s="4"/>
      <c r="D9" s="2"/>
      <c r="E9" s="4"/>
    </row>
    <row r="10" spans="1:7" ht="18" customHeight="1" x14ac:dyDescent="0.2">
      <c r="A10" s="146"/>
      <c r="B10" s="93"/>
      <c r="C10" s="4"/>
      <c r="D10" s="2"/>
      <c r="E10" s="4"/>
    </row>
    <row r="11" spans="1:7" ht="18" customHeight="1" x14ac:dyDescent="0.2">
      <c r="A11" s="146"/>
      <c r="B11" s="4"/>
      <c r="C11" s="4"/>
      <c r="D11" s="2"/>
      <c r="E11" s="4"/>
    </row>
    <row r="12" spans="1:7" ht="18" customHeight="1" x14ac:dyDescent="0.2">
      <c r="A12" s="146"/>
      <c r="B12" s="4"/>
      <c r="C12" s="4"/>
      <c r="D12" s="2"/>
      <c r="E12" s="4"/>
    </row>
    <row r="13" spans="1:7" ht="18" customHeight="1" x14ac:dyDescent="0.2">
      <c r="A13" s="146"/>
      <c r="B13" s="4"/>
      <c r="C13" s="4"/>
      <c r="D13" s="2"/>
      <c r="E13" s="4"/>
    </row>
    <row r="14" spans="1:7" ht="18" customHeight="1" x14ac:dyDescent="0.2">
      <c r="A14" s="146"/>
      <c r="B14" s="4"/>
      <c r="C14" s="4"/>
      <c r="D14" s="2"/>
      <c r="E14" s="4"/>
    </row>
    <row r="15" spans="1:7" ht="18" customHeight="1" x14ac:dyDescent="0.2">
      <c r="A15" s="146"/>
      <c r="B15" s="4"/>
      <c r="C15" s="4"/>
      <c r="D15" s="2"/>
      <c r="E15" s="4"/>
    </row>
    <row r="16" spans="1:7" ht="18" customHeight="1" x14ac:dyDescent="0.2">
      <c r="A16" s="146"/>
      <c r="B16" s="4"/>
      <c r="C16" s="4"/>
      <c r="D16" s="2"/>
      <c r="E16" s="4"/>
    </row>
    <row r="17" spans="1:5" ht="18" customHeight="1" x14ac:dyDescent="0.2">
      <c r="A17" s="146"/>
      <c r="B17" s="94"/>
      <c r="C17" s="4"/>
      <c r="D17" s="2"/>
      <c r="E17" s="94"/>
    </row>
    <row r="18" spans="1:5" ht="18" customHeight="1" x14ac:dyDescent="0.2">
      <c r="A18" s="146"/>
      <c r="B18" s="94"/>
      <c r="C18" s="4"/>
      <c r="D18" s="2"/>
      <c r="E18" s="94"/>
    </row>
    <row r="19" spans="1:5" ht="18" customHeight="1" x14ac:dyDescent="0.2">
      <c r="A19" s="146"/>
      <c r="B19" s="4"/>
      <c r="C19" s="4"/>
      <c r="D19" s="2"/>
      <c r="E19" s="4"/>
    </row>
    <row r="20" spans="1:5" ht="18" customHeight="1" x14ac:dyDescent="0.2">
      <c r="A20" s="146"/>
      <c r="B20" s="4"/>
      <c r="C20" s="4"/>
      <c r="D20" s="2"/>
      <c r="E20" s="4"/>
    </row>
    <row r="21" spans="1:5" ht="18" customHeight="1" x14ac:dyDescent="0.2">
      <c r="A21" s="146"/>
      <c r="B21" s="4"/>
      <c r="C21" s="4"/>
      <c r="D21" s="2"/>
      <c r="E21" s="4"/>
    </row>
    <row r="22" spans="1:5" ht="18" customHeight="1" x14ac:dyDescent="0.2">
      <c r="A22" s="147"/>
      <c r="B22" s="6" t="s">
        <v>78</v>
      </c>
      <c r="C22" s="18"/>
      <c r="D22" s="19">
        <f>SUM(D7:D21)</f>
        <v>0</v>
      </c>
      <c r="E22" s="60"/>
    </row>
    <row r="23" spans="1:5" ht="18" customHeight="1" x14ac:dyDescent="0.2">
      <c r="A23" s="148" t="s">
        <v>79</v>
      </c>
      <c r="B23" s="94"/>
      <c r="C23" s="4"/>
      <c r="D23" s="2"/>
      <c r="E23" s="4"/>
    </row>
    <row r="24" spans="1:5" ht="18" customHeight="1" x14ac:dyDescent="0.2">
      <c r="A24" s="148"/>
      <c r="B24" s="4"/>
      <c r="C24" s="4"/>
      <c r="D24" s="2"/>
      <c r="E24" s="4"/>
    </row>
    <row r="25" spans="1:5" ht="18" customHeight="1" x14ac:dyDescent="0.2">
      <c r="A25" s="148"/>
      <c r="B25" s="4"/>
      <c r="C25" s="4"/>
      <c r="D25" s="2"/>
      <c r="E25" s="4"/>
    </row>
    <row r="26" spans="1:5" ht="18" customHeight="1" x14ac:dyDescent="0.2">
      <c r="A26" s="148"/>
      <c r="B26" s="4"/>
      <c r="C26" s="4"/>
      <c r="D26" s="2"/>
      <c r="E26" s="4"/>
    </row>
    <row r="27" spans="1:5" ht="18" customHeight="1" x14ac:dyDescent="0.2">
      <c r="A27" s="148"/>
      <c r="B27" s="4"/>
      <c r="C27" s="4"/>
      <c r="D27" s="2"/>
      <c r="E27" s="4"/>
    </row>
    <row r="28" spans="1:5" ht="18" customHeight="1" x14ac:dyDescent="0.2">
      <c r="A28" s="148"/>
      <c r="B28" s="4"/>
      <c r="C28" s="95"/>
      <c r="D28" s="2"/>
      <c r="E28" s="95"/>
    </row>
    <row r="29" spans="1:5" ht="18" customHeight="1" x14ac:dyDescent="0.2">
      <c r="A29" s="148"/>
      <c r="B29" s="4"/>
      <c r="C29" s="4"/>
      <c r="D29" s="2"/>
      <c r="E29" s="4"/>
    </row>
    <row r="30" spans="1:5" ht="18" customHeight="1" x14ac:dyDescent="0.2">
      <c r="A30" s="148"/>
      <c r="B30" s="4"/>
      <c r="C30" s="4"/>
      <c r="D30" s="2"/>
      <c r="E30" s="4"/>
    </row>
    <row r="31" spans="1:5" ht="18" customHeight="1" x14ac:dyDescent="0.2">
      <c r="A31" s="148"/>
      <c r="B31" s="4"/>
      <c r="C31" s="4"/>
      <c r="D31" s="2"/>
      <c r="E31" s="4"/>
    </row>
    <row r="32" spans="1:5" ht="18" customHeight="1" x14ac:dyDescent="0.2">
      <c r="A32" s="148"/>
      <c r="B32" s="4"/>
      <c r="C32" s="4"/>
      <c r="D32" s="2"/>
      <c r="E32" s="4"/>
    </row>
    <row r="33" spans="1:7" ht="18" customHeight="1" x14ac:dyDescent="0.2">
      <c r="A33" s="148"/>
      <c r="B33" s="4"/>
      <c r="C33" s="4"/>
      <c r="D33" s="2"/>
      <c r="E33" s="4"/>
    </row>
    <row r="34" spans="1:7" ht="18" customHeight="1" x14ac:dyDescent="0.2">
      <c r="A34" s="148"/>
      <c r="B34" s="4"/>
      <c r="C34" s="4"/>
      <c r="D34" s="2"/>
      <c r="E34" s="4"/>
    </row>
    <row r="35" spans="1:7" ht="18" customHeight="1" x14ac:dyDescent="0.2">
      <c r="A35" s="148"/>
      <c r="B35" s="4"/>
      <c r="C35" s="4"/>
      <c r="D35" s="2"/>
      <c r="E35" s="4"/>
    </row>
    <row r="36" spans="1:7" ht="18" customHeight="1" x14ac:dyDescent="0.2">
      <c r="A36" s="148"/>
      <c r="B36" s="4"/>
      <c r="C36" s="4"/>
      <c r="D36" s="2"/>
      <c r="E36" s="4"/>
    </row>
    <row r="37" spans="1:7" ht="18" customHeight="1" x14ac:dyDescent="0.2">
      <c r="A37" s="148"/>
      <c r="B37" s="4"/>
      <c r="C37" s="95"/>
      <c r="D37" s="2"/>
      <c r="E37" s="4"/>
    </row>
    <row r="38" spans="1:7" ht="18" customHeight="1" x14ac:dyDescent="0.2">
      <c r="A38" s="148"/>
      <c r="B38" s="4"/>
      <c r="C38" s="4"/>
      <c r="D38" s="2"/>
      <c r="E38" s="4"/>
    </row>
    <row r="39" spans="1:7" ht="18" customHeight="1" x14ac:dyDescent="0.2">
      <c r="A39" s="148"/>
      <c r="B39" s="4"/>
      <c r="C39" s="95"/>
      <c r="D39" s="2"/>
      <c r="E39" s="95"/>
    </row>
    <row r="40" spans="1:7" ht="18" customHeight="1" x14ac:dyDescent="0.2">
      <c r="A40" s="148"/>
      <c r="B40" s="4"/>
      <c r="C40" s="4"/>
      <c r="D40" s="2"/>
      <c r="E40" s="4"/>
    </row>
    <row r="41" spans="1:7" ht="18" customHeight="1" x14ac:dyDescent="0.2">
      <c r="A41" s="148"/>
      <c r="B41" s="4"/>
      <c r="C41" s="4"/>
      <c r="D41" s="2"/>
      <c r="E41" s="19"/>
    </row>
    <row r="42" spans="1:7" ht="18" customHeight="1" x14ac:dyDescent="0.2">
      <c r="A42" s="147"/>
      <c r="B42" s="6" t="s">
        <v>78</v>
      </c>
      <c r="C42" s="18"/>
      <c r="D42" s="19">
        <f>SUM(D23:D41)</f>
        <v>0</v>
      </c>
      <c r="E42" s="60"/>
      <c r="F42" s="7" t="s">
        <v>376</v>
      </c>
    </row>
    <row r="43" spans="1:7" ht="18" customHeight="1" x14ac:dyDescent="0.2">
      <c r="A43" s="6" t="s">
        <v>9</v>
      </c>
      <c r="B43" s="18"/>
      <c r="C43" s="18"/>
      <c r="D43" s="19">
        <f>+D22+D42</f>
        <v>0</v>
      </c>
      <c r="E43" s="60"/>
      <c r="F43" s="7">
        <f>+四表!J25</f>
        <v>15104469549</v>
      </c>
      <c r="G43" s="7">
        <f>+E43-F43</f>
        <v>-15104469549</v>
      </c>
    </row>
  </sheetData>
  <mergeCells count="3">
    <mergeCell ref="A7:A22"/>
    <mergeCell ref="A23:A42"/>
    <mergeCell ref="A1:G1"/>
  </mergeCells>
  <phoneticPr fontId="3"/>
  <pageMargins left="0.78740157480314965" right="0.39370078740157483" top="0.6692913385826772" bottom="0.39370078740157483" header="0.19685039370078741" footer="0.19685039370078741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A1:O71"/>
  <sheetViews>
    <sheetView view="pageBreakPreview" zoomScale="80" zoomScaleNormal="100" zoomScaleSheetLayoutView="80" workbookViewId="0">
      <selection activeCell="N41" sqref="N41"/>
    </sheetView>
  </sheetViews>
  <sheetFormatPr defaultColWidth="8.90625" defaultRowHeight="11" x14ac:dyDescent="0.2"/>
  <cols>
    <col min="1" max="1" width="28.90625" style="7" customWidth="1"/>
    <col min="2" max="3" width="24.90625" style="7" customWidth="1"/>
    <col min="4" max="4" width="28.90625" style="7" customWidth="1"/>
    <col min="5" max="5" width="24.90625" style="7" customWidth="1"/>
    <col min="6" max="6" width="18.90625" style="7" bestFit="1" customWidth="1"/>
    <col min="7" max="7" width="11.7265625" style="7" bestFit="1" customWidth="1"/>
    <col min="8" max="8" width="11.7265625" style="7" customWidth="1"/>
    <col min="9" max="17" width="12.7265625" style="7" customWidth="1"/>
    <col min="18" max="16384" width="8.90625" style="7"/>
  </cols>
  <sheetData>
    <row r="1" spans="1:8" ht="14" x14ac:dyDescent="0.2">
      <c r="A1" s="130" t="s">
        <v>142</v>
      </c>
      <c r="B1" s="131"/>
      <c r="C1" s="131"/>
      <c r="D1" s="131"/>
      <c r="E1" s="131"/>
      <c r="F1" s="131"/>
      <c r="G1" s="131"/>
      <c r="H1" s="92"/>
    </row>
    <row r="2" spans="1:8" s="43" customFormat="1" ht="14" x14ac:dyDescent="0.2">
      <c r="A2" s="43" t="s">
        <v>138</v>
      </c>
      <c r="E2" s="55" t="str">
        <f>"自治体名："&amp;基礎情報!C2</f>
        <v>自治体名：常陸太田市　全体会計</v>
      </c>
    </row>
    <row r="3" spans="1:8" ht="13" x14ac:dyDescent="0.2">
      <c r="A3" s="8"/>
      <c r="E3" s="55" t="str">
        <f>"年度：令和"&amp;基礎情報!C3&amp;"年度"</f>
        <v>年度：令和3年度</v>
      </c>
    </row>
    <row r="4" spans="1:8" ht="13" x14ac:dyDescent="0.2">
      <c r="A4" s="8"/>
    </row>
    <row r="5" spans="1:8" ht="13" x14ac:dyDescent="0.2">
      <c r="E5" s="9" t="s">
        <v>94</v>
      </c>
    </row>
    <row r="6" spans="1:8" ht="22.5" customHeight="1" x14ac:dyDescent="0.2">
      <c r="A6" s="3" t="s">
        <v>85</v>
      </c>
      <c r="B6" s="3" t="s">
        <v>72</v>
      </c>
      <c r="C6" s="137" t="s">
        <v>84</v>
      </c>
      <c r="D6" s="137"/>
      <c r="E6" s="3" t="s">
        <v>75</v>
      </c>
    </row>
    <row r="7" spans="1:8" ht="18" customHeight="1" x14ac:dyDescent="0.2">
      <c r="A7" s="137" t="s">
        <v>389</v>
      </c>
      <c r="B7" s="147" t="s">
        <v>83</v>
      </c>
      <c r="C7" s="148" t="s">
        <v>398</v>
      </c>
      <c r="D7" s="150"/>
      <c r="E7" s="2">
        <v>5212555296</v>
      </c>
    </row>
    <row r="8" spans="1:8" ht="18" customHeight="1" x14ac:dyDescent="0.2">
      <c r="A8" s="137"/>
      <c r="B8" s="147"/>
      <c r="C8" s="148" t="s">
        <v>399</v>
      </c>
      <c r="D8" s="150"/>
      <c r="E8" s="2">
        <v>355102894</v>
      </c>
    </row>
    <row r="9" spans="1:8" ht="18" customHeight="1" x14ac:dyDescent="0.2">
      <c r="A9" s="137"/>
      <c r="B9" s="147"/>
      <c r="C9" s="148" t="s">
        <v>400</v>
      </c>
      <c r="D9" s="150"/>
      <c r="E9" s="2">
        <v>3257679</v>
      </c>
    </row>
    <row r="10" spans="1:8" ht="18" customHeight="1" x14ac:dyDescent="0.2">
      <c r="A10" s="137"/>
      <c r="B10" s="147"/>
      <c r="C10" s="148" t="s">
        <v>401</v>
      </c>
      <c r="D10" s="150"/>
      <c r="E10" s="2">
        <v>33466548</v>
      </c>
    </row>
    <row r="11" spans="1:8" ht="18" customHeight="1" x14ac:dyDescent="0.2">
      <c r="A11" s="137"/>
      <c r="B11" s="147"/>
      <c r="C11" s="148" t="s">
        <v>402</v>
      </c>
      <c r="D11" s="150"/>
      <c r="E11" s="2">
        <v>41056000</v>
      </c>
    </row>
    <row r="12" spans="1:8" ht="18" customHeight="1" x14ac:dyDescent="0.2">
      <c r="A12" s="137"/>
      <c r="B12" s="147"/>
      <c r="C12" s="148" t="s">
        <v>526</v>
      </c>
      <c r="D12" s="150"/>
      <c r="E12" s="2">
        <v>42493000</v>
      </c>
    </row>
    <row r="13" spans="1:8" ht="18" customHeight="1" x14ac:dyDescent="0.2">
      <c r="A13" s="137"/>
      <c r="B13" s="147"/>
      <c r="C13" s="148" t="s">
        <v>403</v>
      </c>
      <c r="D13" s="150"/>
      <c r="E13" s="2">
        <v>1109907000</v>
      </c>
    </row>
    <row r="14" spans="1:8" ht="18" customHeight="1" x14ac:dyDescent="0.2">
      <c r="A14" s="137"/>
      <c r="B14" s="147"/>
      <c r="C14" s="148" t="s">
        <v>404</v>
      </c>
      <c r="D14" s="150"/>
      <c r="E14" s="2">
        <v>66857594</v>
      </c>
    </row>
    <row r="15" spans="1:8" ht="18" customHeight="1" x14ac:dyDescent="0.2">
      <c r="A15" s="137"/>
      <c r="B15" s="147"/>
      <c r="C15" s="148" t="s">
        <v>405</v>
      </c>
      <c r="D15" s="150"/>
      <c r="E15" s="2">
        <v>28981000</v>
      </c>
    </row>
    <row r="16" spans="1:8" ht="18" customHeight="1" x14ac:dyDescent="0.2">
      <c r="A16" s="137"/>
      <c r="B16" s="147"/>
      <c r="C16" s="148" t="s">
        <v>406</v>
      </c>
      <c r="D16" s="150"/>
      <c r="E16" s="2">
        <v>118917000</v>
      </c>
    </row>
    <row r="17" spans="1:10" ht="18" customHeight="1" x14ac:dyDescent="0.2">
      <c r="A17" s="137"/>
      <c r="B17" s="147"/>
      <c r="C17" s="148" t="s">
        <v>407</v>
      </c>
      <c r="D17" s="150"/>
      <c r="E17" s="2">
        <v>9616476000</v>
      </c>
    </row>
    <row r="18" spans="1:10" ht="18" customHeight="1" x14ac:dyDescent="0.2">
      <c r="A18" s="137"/>
      <c r="B18" s="147"/>
      <c r="C18" s="148" t="s">
        <v>408</v>
      </c>
      <c r="D18" s="150"/>
      <c r="E18" s="2">
        <v>4369000</v>
      </c>
    </row>
    <row r="19" spans="1:10" ht="18" customHeight="1" x14ac:dyDescent="0.2">
      <c r="A19" s="137"/>
      <c r="B19" s="147"/>
      <c r="C19" s="148" t="s">
        <v>527</v>
      </c>
      <c r="D19" s="150"/>
      <c r="E19" s="2">
        <v>48940298</v>
      </c>
    </row>
    <row r="20" spans="1:10" ht="18" customHeight="1" x14ac:dyDescent="0.2">
      <c r="A20" s="137"/>
      <c r="B20" s="147"/>
      <c r="C20" s="148" t="s">
        <v>409</v>
      </c>
      <c r="D20" s="150"/>
      <c r="E20" s="2">
        <v>23930000</v>
      </c>
    </row>
    <row r="21" spans="1:10" ht="18" customHeight="1" x14ac:dyDescent="0.2">
      <c r="A21" s="137"/>
      <c r="B21" s="147"/>
      <c r="C21" s="148" t="s">
        <v>528</v>
      </c>
      <c r="D21" s="150"/>
      <c r="E21" s="2">
        <v>51471568</v>
      </c>
    </row>
    <row r="22" spans="1:10" ht="18" customHeight="1" x14ac:dyDescent="0.2">
      <c r="A22" s="137"/>
      <c r="B22" s="147"/>
      <c r="C22" s="148"/>
      <c r="D22" s="150"/>
      <c r="E22" s="2"/>
    </row>
    <row r="23" spans="1:10" ht="18" customHeight="1" x14ac:dyDescent="0.2">
      <c r="A23" s="137"/>
      <c r="B23" s="147"/>
      <c r="C23" s="147" t="s">
        <v>36</v>
      </c>
      <c r="D23" s="150"/>
      <c r="E23" s="2">
        <f>SUM(E7:E22)</f>
        <v>16757780877</v>
      </c>
    </row>
    <row r="24" spans="1:10" ht="18" customHeight="1" x14ac:dyDescent="0.2">
      <c r="A24" s="137"/>
      <c r="B24" s="147" t="s">
        <v>82</v>
      </c>
      <c r="C24" s="152" t="s">
        <v>81</v>
      </c>
      <c r="D24" s="4" t="s">
        <v>182</v>
      </c>
      <c r="E24" s="157">
        <v>773070000</v>
      </c>
    </row>
    <row r="25" spans="1:10" ht="18" customHeight="1" x14ac:dyDescent="0.2">
      <c r="A25" s="137"/>
      <c r="B25" s="147"/>
      <c r="C25" s="147"/>
      <c r="D25" s="4" t="s">
        <v>183</v>
      </c>
      <c r="E25" s="157">
        <v>18159000</v>
      </c>
    </row>
    <row r="26" spans="1:10" ht="18" customHeight="1" x14ac:dyDescent="0.2">
      <c r="A26" s="137"/>
      <c r="B26" s="147"/>
      <c r="C26" s="147"/>
      <c r="D26" s="6" t="s">
        <v>78</v>
      </c>
      <c r="E26" s="2">
        <f>SUM(E24:E25)</f>
        <v>791229000</v>
      </c>
    </row>
    <row r="27" spans="1:10" ht="18" customHeight="1" x14ac:dyDescent="0.2">
      <c r="A27" s="137"/>
      <c r="B27" s="147"/>
      <c r="C27" s="152" t="s">
        <v>80</v>
      </c>
      <c r="D27" s="4" t="s">
        <v>182</v>
      </c>
      <c r="E27" s="2">
        <f>4895735630-E24</f>
        <v>4122665630</v>
      </c>
    </row>
    <row r="28" spans="1:10" ht="18" customHeight="1" x14ac:dyDescent="0.2">
      <c r="A28" s="137"/>
      <c r="B28" s="147"/>
      <c r="C28" s="147"/>
      <c r="D28" s="4" t="s">
        <v>183</v>
      </c>
      <c r="E28" s="2">
        <f>1427117553-E25</f>
        <v>1408958553</v>
      </c>
    </row>
    <row r="29" spans="1:10" ht="18" customHeight="1" x14ac:dyDescent="0.2">
      <c r="A29" s="137"/>
      <c r="B29" s="147"/>
      <c r="C29" s="147"/>
      <c r="D29" s="6" t="s">
        <v>78</v>
      </c>
      <c r="E29" s="2">
        <f>SUM(E27:E28)</f>
        <v>5531624183</v>
      </c>
    </row>
    <row r="30" spans="1:10" ht="18" customHeight="1" x14ac:dyDescent="0.2">
      <c r="A30" s="149"/>
      <c r="B30" s="150"/>
      <c r="C30" s="147" t="s">
        <v>36</v>
      </c>
      <c r="D30" s="150"/>
      <c r="E30" s="2">
        <f>+E26+E29</f>
        <v>6322853183</v>
      </c>
    </row>
    <row r="31" spans="1:10" ht="18" customHeight="1" x14ac:dyDescent="0.2">
      <c r="A31" s="149"/>
      <c r="B31" s="137" t="s">
        <v>9</v>
      </c>
      <c r="C31" s="149"/>
      <c r="D31" s="149"/>
      <c r="E31" s="59">
        <f>+E23+E30</f>
        <v>23080634060</v>
      </c>
      <c r="I31" s="7" t="s">
        <v>426</v>
      </c>
      <c r="J31" s="7" t="s">
        <v>427</v>
      </c>
    </row>
    <row r="32" spans="1:10" ht="18" customHeight="1" x14ac:dyDescent="0.2">
      <c r="A32" s="137" t="s">
        <v>411</v>
      </c>
      <c r="B32" s="147" t="s">
        <v>83</v>
      </c>
      <c r="C32" s="88" t="s">
        <v>529</v>
      </c>
      <c r="D32" s="100" t="s">
        <v>530</v>
      </c>
      <c r="E32" s="2">
        <f t="shared" ref="E32" si="0">+I32+J32</f>
        <v>935826100</v>
      </c>
      <c r="I32" s="7">
        <v>953209251</v>
      </c>
      <c r="J32" s="7">
        <v>-17383151</v>
      </c>
    </row>
    <row r="33" spans="1:10" ht="18" customHeight="1" x14ac:dyDescent="0.2">
      <c r="A33" s="137"/>
      <c r="B33" s="147"/>
      <c r="C33" s="88" t="s">
        <v>531</v>
      </c>
      <c r="D33" s="89" t="s">
        <v>418</v>
      </c>
      <c r="E33" s="2">
        <f>+I33+J33</f>
        <v>609864000</v>
      </c>
      <c r="I33" s="7">
        <v>609386500</v>
      </c>
      <c r="J33" s="7">
        <v>477500</v>
      </c>
    </row>
    <row r="34" spans="1:10" ht="18" customHeight="1" x14ac:dyDescent="0.2">
      <c r="A34" s="137"/>
      <c r="B34" s="147"/>
      <c r="C34" s="88" t="s">
        <v>532</v>
      </c>
      <c r="D34" s="89" t="s">
        <v>533</v>
      </c>
      <c r="E34" s="2">
        <f>+I34+J34</f>
        <v>1171831200</v>
      </c>
      <c r="I34" s="7">
        <v>1171054080</v>
      </c>
      <c r="J34" s="7">
        <v>777120</v>
      </c>
    </row>
    <row r="35" spans="1:10" ht="18" customHeight="1" x14ac:dyDescent="0.2">
      <c r="A35" s="137"/>
      <c r="B35" s="147"/>
      <c r="C35" s="88" t="s">
        <v>534</v>
      </c>
      <c r="D35" s="89" t="s">
        <v>533</v>
      </c>
      <c r="E35" s="2">
        <f t="shared" ref="E35" si="1">+I35+J35</f>
        <v>1501844000</v>
      </c>
      <c r="I35" s="7">
        <v>1501844000</v>
      </c>
    </row>
    <row r="36" spans="1:10" ht="18" customHeight="1" x14ac:dyDescent="0.2">
      <c r="A36" s="137"/>
      <c r="B36" s="147"/>
      <c r="C36" s="88" t="s">
        <v>535</v>
      </c>
      <c r="D36" s="89" t="s">
        <v>536</v>
      </c>
      <c r="E36" s="2">
        <v>12213454</v>
      </c>
    </row>
    <row r="37" spans="1:10" ht="18" customHeight="1" x14ac:dyDescent="0.2">
      <c r="A37" s="137"/>
      <c r="B37" s="147"/>
      <c r="C37" s="88" t="s">
        <v>537</v>
      </c>
      <c r="D37" s="89" t="s">
        <v>536</v>
      </c>
      <c r="E37" s="2">
        <v>51844481</v>
      </c>
    </row>
    <row r="38" spans="1:10" ht="18" customHeight="1" x14ac:dyDescent="0.2">
      <c r="A38" s="137"/>
      <c r="B38" s="147"/>
      <c r="C38" s="88" t="s">
        <v>535</v>
      </c>
      <c r="D38" s="89" t="s">
        <v>538</v>
      </c>
      <c r="E38" s="2">
        <v>18500000</v>
      </c>
    </row>
    <row r="39" spans="1:10" ht="18" customHeight="1" x14ac:dyDescent="0.2">
      <c r="A39" s="137"/>
      <c r="B39" s="147"/>
      <c r="C39" s="88" t="s">
        <v>535</v>
      </c>
      <c r="D39" s="89" t="s">
        <v>539</v>
      </c>
      <c r="E39" s="2">
        <v>184782305</v>
      </c>
    </row>
    <row r="40" spans="1:10" ht="18" customHeight="1" x14ac:dyDescent="0.2">
      <c r="A40" s="137"/>
      <c r="B40" s="147"/>
      <c r="C40" s="88" t="s">
        <v>537</v>
      </c>
      <c r="D40" s="89" t="s">
        <v>539</v>
      </c>
      <c r="E40" s="2">
        <f>20952014+49791423</f>
        <v>70743437</v>
      </c>
    </row>
    <row r="41" spans="1:10" ht="18" customHeight="1" x14ac:dyDescent="0.2">
      <c r="A41" s="137"/>
      <c r="B41" s="147"/>
      <c r="C41" s="88" t="s">
        <v>535</v>
      </c>
      <c r="D41" s="89" t="s">
        <v>540</v>
      </c>
      <c r="E41" s="2">
        <v>880743292</v>
      </c>
    </row>
    <row r="42" spans="1:10" ht="18" customHeight="1" x14ac:dyDescent="0.2">
      <c r="A42" s="137"/>
      <c r="B42" s="147"/>
      <c r="C42" s="88" t="s">
        <v>537</v>
      </c>
      <c r="D42" s="89" t="s">
        <v>540</v>
      </c>
      <c r="E42" s="2">
        <f>57206+144586464</f>
        <v>144643670</v>
      </c>
    </row>
    <row r="43" spans="1:10" ht="18" customHeight="1" x14ac:dyDescent="0.2">
      <c r="A43" s="137"/>
      <c r="B43" s="147"/>
      <c r="C43" s="88" t="s">
        <v>541</v>
      </c>
      <c r="D43" s="89"/>
      <c r="E43" s="2">
        <f>410283000+194619184+966980000</f>
        <v>1571882184</v>
      </c>
    </row>
    <row r="44" spans="1:10" ht="18" customHeight="1" x14ac:dyDescent="0.2">
      <c r="A44" s="137"/>
      <c r="B44" s="147"/>
      <c r="C44" s="88"/>
      <c r="D44" s="89"/>
      <c r="E44" s="2"/>
    </row>
    <row r="45" spans="1:10" ht="18" customHeight="1" x14ac:dyDescent="0.2">
      <c r="A45" s="137"/>
      <c r="B45" s="147"/>
      <c r="C45" s="88"/>
      <c r="D45" s="89"/>
      <c r="E45" s="2"/>
    </row>
    <row r="46" spans="1:10" ht="18" customHeight="1" x14ac:dyDescent="0.2">
      <c r="A46" s="137"/>
      <c r="B46" s="147"/>
      <c r="C46" s="88"/>
      <c r="D46" s="89"/>
      <c r="E46" s="2">
        <f>SUM(I46:N46)</f>
        <v>0</v>
      </c>
    </row>
    <row r="47" spans="1:10" ht="18" customHeight="1" x14ac:dyDescent="0.2">
      <c r="A47" s="137"/>
      <c r="B47" s="147"/>
      <c r="C47" s="151" t="s">
        <v>36</v>
      </c>
      <c r="D47" s="141"/>
      <c r="E47" s="2">
        <f>SUM(E32:E46)</f>
        <v>7154718123</v>
      </c>
    </row>
    <row r="48" spans="1:10" ht="18" customHeight="1" x14ac:dyDescent="0.2">
      <c r="A48" s="137"/>
      <c r="B48" s="147" t="s">
        <v>82</v>
      </c>
      <c r="C48" s="147" t="s">
        <v>81</v>
      </c>
      <c r="D48" s="4" t="s">
        <v>182</v>
      </c>
      <c r="E48" s="2">
        <f>45851232+1229157+273464700</f>
        <v>320545089</v>
      </c>
    </row>
    <row r="49" spans="1:15" ht="18" customHeight="1" x14ac:dyDescent="0.2">
      <c r="A49" s="137"/>
      <c r="B49" s="147"/>
      <c r="C49" s="147"/>
      <c r="D49" s="4" t="s">
        <v>183</v>
      </c>
      <c r="E49" s="2">
        <v>0</v>
      </c>
      <c r="F49" s="7" t="s">
        <v>410</v>
      </c>
    </row>
    <row r="50" spans="1:15" ht="18" customHeight="1" x14ac:dyDescent="0.2">
      <c r="A50" s="137"/>
      <c r="B50" s="147"/>
      <c r="C50" s="147"/>
      <c r="D50" s="6" t="s">
        <v>78</v>
      </c>
      <c r="E50" s="2">
        <f>SUM(E48:E49)</f>
        <v>320545089</v>
      </c>
      <c r="F50" s="7">
        <f>+四表!V38</f>
        <v>1111774089</v>
      </c>
      <c r="G50" s="7">
        <f>+E26+E50-F50</f>
        <v>0</v>
      </c>
    </row>
    <row r="51" spans="1:15" ht="18" customHeight="1" x14ac:dyDescent="0.2">
      <c r="A51" s="137"/>
      <c r="B51" s="147"/>
      <c r="C51" s="147" t="s">
        <v>80</v>
      </c>
      <c r="D51" s="4" t="s">
        <v>182</v>
      </c>
      <c r="E51" s="2">
        <f>618000+1480695676+27698941+4788418+28723895+4720000+181509947-E48</f>
        <v>1408209788</v>
      </c>
      <c r="O51" s="99"/>
    </row>
    <row r="52" spans="1:15" ht="18" customHeight="1" x14ac:dyDescent="0.2">
      <c r="A52" s="137"/>
      <c r="B52" s="147"/>
      <c r="C52" s="147"/>
      <c r="D52" s="4" t="s">
        <v>183</v>
      </c>
      <c r="E52" s="2">
        <f>3695001756+877799904+5140893+1744110+4791905+111558570-E49</f>
        <v>4696037138</v>
      </c>
    </row>
    <row r="53" spans="1:15" ht="18" customHeight="1" x14ac:dyDescent="0.2">
      <c r="A53" s="137"/>
      <c r="B53" s="147"/>
      <c r="C53" s="147"/>
      <c r="D53" s="6" t="s">
        <v>78</v>
      </c>
      <c r="E53" s="2">
        <f>SUM(E51:E52)</f>
        <v>6104246926</v>
      </c>
    </row>
    <row r="54" spans="1:15" ht="18" customHeight="1" x14ac:dyDescent="0.2">
      <c r="A54" s="149"/>
      <c r="B54" s="150"/>
      <c r="C54" s="151" t="s">
        <v>36</v>
      </c>
      <c r="D54" s="141"/>
      <c r="E54" s="2">
        <f>+E50+E53</f>
        <v>6424792015</v>
      </c>
    </row>
    <row r="55" spans="1:15" ht="18" customHeight="1" x14ac:dyDescent="0.2">
      <c r="A55" s="149"/>
      <c r="B55" s="137" t="s">
        <v>9</v>
      </c>
      <c r="C55" s="149"/>
      <c r="D55" s="149"/>
      <c r="E55" s="59">
        <f>+E47+E54</f>
        <v>13579510138</v>
      </c>
    </row>
    <row r="56" spans="1:15" ht="18" customHeight="1" x14ac:dyDescent="0.2">
      <c r="A56" s="137" t="s">
        <v>390</v>
      </c>
      <c r="B56" s="6" t="s">
        <v>83</v>
      </c>
      <c r="C56" s="148"/>
      <c r="D56" s="150"/>
      <c r="E56" s="76">
        <f>+E23+E47</f>
        <v>23912499000</v>
      </c>
    </row>
    <row r="57" spans="1:15" ht="18" customHeight="1" x14ac:dyDescent="0.2">
      <c r="A57" s="137"/>
      <c r="B57" s="147" t="s">
        <v>391</v>
      </c>
      <c r="C57" s="74" t="s">
        <v>392</v>
      </c>
      <c r="D57" s="4"/>
      <c r="E57" s="76">
        <f>+E26+E50</f>
        <v>1111774089</v>
      </c>
    </row>
    <row r="58" spans="1:15" ht="18" customHeight="1" x14ac:dyDescent="0.2">
      <c r="A58" s="137"/>
      <c r="B58" s="147"/>
      <c r="C58" s="74" t="s">
        <v>393</v>
      </c>
      <c r="D58" s="4"/>
      <c r="E58" s="76">
        <f>+E29+E53</f>
        <v>11635871109</v>
      </c>
    </row>
    <row r="59" spans="1:15" ht="18" customHeight="1" x14ac:dyDescent="0.2">
      <c r="A59" s="149"/>
      <c r="B59" s="150"/>
      <c r="C59" s="147" t="s">
        <v>36</v>
      </c>
      <c r="D59" s="150"/>
      <c r="E59" s="2">
        <f>SUM(E57:E58)</f>
        <v>12747645198</v>
      </c>
    </row>
    <row r="60" spans="1:15" ht="18" customHeight="1" x14ac:dyDescent="0.2">
      <c r="A60" s="149"/>
      <c r="B60" s="137" t="s">
        <v>9</v>
      </c>
      <c r="C60" s="149"/>
      <c r="D60" s="149"/>
      <c r="E60" s="77">
        <f>+E31+E55</f>
        <v>36660144198</v>
      </c>
    </row>
    <row r="61" spans="1:15" ht="18" customHeight="1" x14ac:dyDescent="0.2">
      <c r="A61" s="137" t="s">
        <v>394</v>
      </c>
      <c r="B61" s="6" t="s">
        <v>83</v>
      </c>
      <c r="C61" s="148"/>
      <c r="D61" s="150"/>
      <c r="E61" s="76">
        <v>-2719592803</v>
      </c>
    </row>
    <row r="62" spans="1:15" ht="18" customHeight="1" x14ac:dyDescent="0.2">
      <c r="A62" s="137"/>
      <c r="B62" s="147" t="s">
        <v>391</v>
      </c>
      <c r="C62" s="74" t="s">
        <v>392</v>
      </c>
      <c r="D62" s="4"/>
      <c r="E62" s="76">
        <v>0</v>
      </c>
    </row>
    <row r="63" spans="1:15" ht="18" customHeight="1" x14ac:dyDescent="0.2">
      <c r="A63" s="137"/>
      <c r="B63" s="147"/>
      <c r="C63" s="74" t="s">
        <v>393</v>
      </c>
      <c r="D63" s="4"/>
      <c r="E63" s="76">
        <v>0</v>
      </c>
    </row>
    <row r="64" spans="1:15" ht="18" customHeight="1" x14ac:dyDescent="0.2">
      <c r="A64" s="149"/>
      <c r="B64" s="150"/>
      <c r="C64" s="147" t="s">
        <v>36</v>
      </c>
      <c r="D64" s="150"/>
      <c r="E64" s="76">
        <f>SUM(E62:E63)</f>
        <v>0</v>
      </c>
    </row>
    <row r="65" spans="1:7" ht="18" customHeight="1" x14ac:dyDescent="0.2">
      <c r="A65" s="149"/>
      <c r="B65" s="137" t="s">
        <v>9</v>
      </c>
      <c r="C65" s="149"/>
      <c r="D65" s="149"/>
      <c r="E65" s="77">
        <f>+E61+E64</f>
        <v>-2719592803</v>
      </c>
      <c r="F65" s="7" t="s">
        <v>144</v>
      </c>
    </row>
    <row r="66" spans="1:7" ht="18" customHeight="1" x14ac:dyDescent="0.2">
      <c r="A66" s="137" t="s">
        <v>160</v>
      </c>
      <c r="B66" s="6" t="s">
        <v>83</v>
      </c>
      <c r="C66" s="148"/>
      <c r="D66" s="150"/>
      <c r="E66" s="76">
        <f>+E56+E61</f>
        <v>21192906197</v>
      </c>
      <c r="F66" s="7">
        <f>四表!N11</f>
        <v>21192906197</v>
      </c>
      <c r="G66" s="7">
        <f>+E66-F66</f>
        <v>0</v>
      </c>
    </row>
    <row r="67" spans="1:7" ht="18" customHeight="1" x14ac:dyDescent="0.2">
      <c r="A67" s="137"/>
      <c r="B67" s="147" t="s">
        <v>391</v>
      </c>
      <c r="C67" s="74" t="s">
        <v>392</v>
      </c>
      <c r="D67" s="4"/>
      <c r="E67" s="76">
        <f>+E57+E62</f>
        <v>1111774089</v>
      </c>
    </row>
    <row r="68" spans="1:7" ht="18" customHeight="1" x14ac:dyDescent="0.2">
      <c r="A68" s="137"/>
      <c r="B68" s="147"/>
      <c r="C68" s="74" t="s">
        <v>393</v>
      </c>
      <c r="D68" s="4"/>
      <c r="E68" s="76">
        <f>+E58+E63</f>
        <v>11635871109</v>
      </c>
      <c r="F68" s="7" t="s">
        <v>184</v>
      </c>
    </row>
    <row r="69" spans="1:7" ht="18" customHeight="1" x14ac:dyDescent="0.2">
      <c r="A69" s="149"/>
      <c r="B69" s="150"/>
      <c r="C69" s="147" t="s">
        <v>36</v>
      </c>
      <c r="D69" s="150"/>
      <c r="E69" s="76">
        <f>+E59+E64</f>
        <v>12747645198</v>
      </c>
      <c r="F69" s="7">
        <f>+四表!N12</f>
        <v>12747645198</v>
      </c>
      <c r="G69" s="7">
        <f>+E69-F69</f>
        <v>0</v>
      </c>
    </row>
    <row r="70" spans="1:7" ht="18" customHeight="1" x14ac:dyDescent="0.2">
      <c r="A70" s="149"/>
      <c r="B70" s="137" t="s">
        <v>9</v>
      </c>
      <c r="C70" s="149"/>
      <c r="D70" s="149"/>
      <c r="E70" s="77">
        <f>+E60+E65</f>
        <v>33940551395</v>
      </c>
      <c r="F70" s="7" t="s">
        <v>375</v>
      </c>
    </row>
    <row r="71" spans="1:7" x14ac:dyDescent="0.2">
      <c r="F71" s="7">
        <f>+四表!N10</f>
        <v>33940551395</v>
      </c>
      <c r="G71" s="7">
        <f>+E70-F71</f>
        <v>0</v>
      </c>
    </row>
  </sheetData>
  <mergeCells count="49">
    <mergeCell ref="C16:D16"/>
    <mergeCell ref="C17:D17"/>
    <mergeCell ref="C18:D18"/>
    <mergeCell ref="C19:D19"/>
    <mergeCell ref="C21:D21"/>
    <mergeCell ref="C8:D8"/>
    <mergeCell ref="C9:D9"/>
    <mergeCell ref="C10:D10"/>
    <mergeCell ref="C11:D11"/>
    <mergeCell ref="C12:D12"/>
    <mergeCell ref="A1:G1"/>
    <mergeCell ref="A7:A31"/>
    <mergeCell ref="B7:B23"/>
    <mergeCell ref="C7:D7"/>
    <mergeCell ref="C13:D13"/>
    <mergeCell ref="C20:D20"/>
    <mergeCell ref="C22:D22"/>
    <mergeCell ref="C23:D23"/>
    <mergeCell ref="B24:B30"/>
    <mergeCell ref="C24:C26"/>
    <mergeCell ref="C27:C29"/>
    <mergeCell ref="C6:D6"/>
    <mergeCell ref="C30:D30"/>
    <mergeCell ref="B31:D31"/>
    <mergeCell ref="C14:D14"/>
    <mergeCell ref="C15:D15"/>
    <mergeCell ref="A32:A55"/>
    <mergeCell ref="B32:B47"/>
    <mergeCell ref="C47:D47"/>
    <mergeCell ref="B48:B54"/>
    <mergeCell ref="C54:D54"/>
    <mergeCell ref="B55:D55"/>
    <mergeCell ref="C48:C50"/>
    <mergeCell ref="C51:C53"/>
    <mergeCell ref="A56:A60"/>
    <mergeCell ref="C56:D56"/>
    <mergeCell ref="B57:B59"/>
    <mergeCell ref="C59:D59"/>
    <mergeCell ref="B60:D60"/>
    <mergeCell ref="A61:A65"/>
    <mergeCell ref="C61:D61"/>
    <mergeCell ref="B62:B64"/>
    <mergeCell ref="C64:D64"/>
    <mergeCell ref="B65:D65"/>
    <mergeCell ref="A66:A70"/>
    <mergeCell ref="C66:D66"/>
    <mergeCell ref="B67:B69"/>
    <mergeCell ref="C69:D69"/>
    <mergeCell ref="B70:D70"/>
  </mergeCells>
  <phoneticPr fontId="3"/>
  <pageMargins left="0.59055118110236227" right="0.39370078740157483" top="0.6692913385826772" bottom="0.39370078740157483" header="0.19685039370078741" footer="0.19685039370078741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A1:M26"/>
  <sheetViews>
    <sheetView view="pageBreakPreview" zoomScaleNormal="100" zoomScaleSheetLayoutView="100" workbookViewId="0">
      <selection activeCell="L24" sqref="L24"/>
    </sheetView>
  </sheetViews>
  <sheetFormatPr defaultColWidth="8.90625" defaultRowHeight="20.25" customHeight="1" x14ac:dyDescent="0.2"/>
  <cols>
    <col min="1" max="1" width="23.36328125" style="8" customWidth="1"/>
    <col min="2" max="6" width="20.90625" style="8" customWidth="1"/>
    <col min="7" max="7" width="8.90625" style="8"/>
    <col min="8" max="8" width="3.7265625" style="8" bestFit="1" customWidth="1"/>
    <col min="9" max="9" width="25.6328125" style="8" customWidth="1"/>
    <col min="10" max="10" width="15.6328125" style="8" customWidth="1"/>
    <col min="11" max="11" width="3.7265625" style="8" bestFit="1" customWidth="1"/>
    <col min="12" max="12" width="25.6328125" style="8" customWidth="1"/>
    <col min="13" max="13" width="15.6328125" style="8" customWidth="1"/>
    <col min="14" max="16384" width="8.90625" style="8"/>
  </cols>
  <sheetData>
    <row r="1" spans="1:13" ht="14.25" customHeight="1" x14ac:dyDescent="0.2">
      <c r="A1" s="46" t="s">
        <v>139</v>
      </c>
      <c r="B1" s="46"/>
      <c r="C1" s="46"/>
      <c r="D1" s="46"/>
      <c r="E1" s="46"/>
      <c r="F1" s="57" t="str">
        <f>"自治体名："&amp;基礎情報!C2</f>
        <v>自治体名：常陸太田市　全体会計</v>
      </c>
    </row>
    <row r="2" spans="1:13" ht="14.25" customHeight="1" x14ac:dyDescent="0.2">
      <c r="B2" s="24"/>
      <c r="C2" s="24"/>
      <c r="D2" s="24"/>
      <c r="E2" s="24"/>
      <c r="F2" s="57" t="str">
        <f>"年度：令和"&amp;基礎情報!C3&amp;"年度"</f>
        <v>年度：令和3年度</v>
      </c>
    </row>
    <row r="3" spans="1:13" ht="14.25" customHeight="1" x14ac:dyDescent="0.2">
      <c r="B3" s="24"/>
      <c r="C3" s="24"/>
      <c r="D3" s="24"/>
      <c r="E3" s="24"/>
      <c r="F3" s="25"/>
    </row>
    <row r="4" spans="1:13" ht="14.25" customHeight="1" x14ac:dyDescent="0.2">
      <c r="B4" s="24"/>
      <c r="C4" s="24"/>
      <c r="D4" s="24"/>
      <c r="E4" s="24"/>
      <c r="F4" s="25" t="s">
        <v>87</v>
      </c>
    </row>
    <row r="5" spans="1:13" ht="20.25" customHeight="1" x14ac:dyDescent="0.2">
      <c r="A5" s="153" t="s">
        <v>72</v>
      </c>
      <c r="B5" s="155" t="s">
        <v>75</v>
      </c>
      <c r="C5" s="155" t="s">
        <v>88</v>
      </c>
      <c r="D5" s="155"/>
      <c r="E5" s="155"/>
      <c r="F5" s="155"/>
    </row>
    <row r="6" spans="1:13" ht="20.25" customHeight="1" x14ac:dyDescent="0.2">
      <c r="A6" s="153"/>
      <c r="B6" s="155"/>
      <c r="C6" s="155" t="s">
        <v>82</v>
      </c>
      <c r="D6" s="155" t="s">
        <v>89</v>
      </c>
      <c r="E6" s="155" t="s">
        <v>83</v>
      </c>
      <c r="F6" s="155" t="s">
        <v>25</v>
      </c>
    </row>
    <row r="7" spans="1:13" ht="20.25" customHeight="1" thickBot="1" x14ac:dyDescent="0.25">
      <c r="A7" s="154"/>
      <c r="B7" s="156"/>
      <c r="C7" s="156"/>
      <c r="D7" s="156"/>
      <c r="E7" s="156"/>
      <c r="F7" s="156"/>
      <c r="H7" s="8" t="s">
        <v>203</v>
      </c>
      <c r="K7" s="8" t="s">
        <v>205</v>
      </c>
    </row>
    <row r="8" spans="1:13" ht="20.25" customHeight="1" thickTop="1" x14ac:dyDescent="0.2">
      <c r="A8" s="26" t="s">
        <v>90</v>
      </c>
      <c r="B8" s="27">
        <f>+四表!J42</f>
        <v>33781565160</v>
      </c>
      <c r="C8" s="27">
        <f>+C12-C9-C10</f>
        <v>11635871109</v>
      </c>
      <c r="D8" s="27">
        <f>+D12-D9-D10</f>
        <v>1046892391</v>
      </c>
      <c r="E8" s="27">
        <f>+B8-C8-D8-F8</f>
        <v>14258806252</v>
      </c>
      <c r="F8" s="27">
        <f>+J26</f>
        <v>6839995408</v>
      </c>
      <c r="H8" s="9" t="s">
        <v>156</v>
      </c>
      <c r="I8" s="62" t="s">
        <v>157</v>
      </c>
      <c r="J8" s="8">
        <f>+四表!J18</f>
        <v>6503006014</v>
      </c>
      <c r="K8" s="9" t="s">
        <v>161</v>
      </c>
      <c r="L8" s="8" t="s">
        <v>162</v>
      </c>
      <c r="M8" s="8">
        <f>+四表!V9</f>
        <v>29925461964</v>
      </c>
    </row>
    <row r="9" spans="1:13" ht="20.25" customHeight="1" x14ac:dyDescent="0.2">
      <c r="A9" s="26" t="s">
        <v>91</v>
      </c>
      <c r="B9" s="27">
        <f>+四表!O15</f>
        <v>3429850090</v>
      </c>
      <c r="C9" s="27">
        <f>+四表!V38</f>
        <v>1111774089</v>
      </c>
      <c r="D9" s="27">
        <f>ROUNDDOWN(C15*C16/C17,0)+C19</f>
        <v>1586407609</v>
      </c>
      <c r="E9" s="27">
        <f>+B9-C9-D9-F9</f>
        <v>731668392</v>
      </c>
      <c r="F9" s="27">
        <v>0</v>
      </c>
      <c r="H9" s="9" t="s">
        <v>156</v>
      </c>
      <c r="I9" s="62" t="s">
        <v>158</v>
      </c>
      <c r="J9" s="8">
        <f>+四表!J12</f>
        <v>314956169</v>
      </c>
      <c r="K9" s="9" t="s">
        <v>161</v>
      </c>
      <c r="L9" s="8" t="s">
        <v>192</v>
      </c>
      <c r="M9" s="8">
        <f>+四表!V25</f>
        <v>25025000</v>
      </c>
    </row>
    <row r="10" spans="1:13" ht="20.25" customHeight="1" x14ac:dyDescent="0.2">
      <c r="A10" s="26" t="s">
        <v>92</v>
      </c>
      <c r="B10" s="27">
        <f>+四表!O17</f>
        <v>1498351318</v>
      </c>
      <c r="C10" s="27"/>
      <c r="D10" s="27"/>
      <c r="E10" s="27">
        <f>+B10-C10-D10-F10</f>
        <v>1498351318</v>
      </c>
      <c r="F10" s="27">
        <v>0</v>
      </c>
      <c r="H10" s="9" t="s">
        <v>156</v>
      </c>
      <c r="I10" s="62" t="s">
        <v>159</v>
      </c>
      <c r="J10" s="8">
        <f>+四表!J13</f>
        <v>-21301000</v>
      </c>
      <c r="K10" s="9" t="s">
        <v>161</v>
      </c>
      <c r="L10" s="8" t="s">
        <v>163</v>
      </c>
      <c r="M10" s="8">
        <f>+四表!V22</f>
        <v>11552979519</v>
      </c>
    </row>
    <row r="11" spans="1:13" ht="20.25" customHeight="1" x14ac:dyDescent="0.2">
      <c r="A11" s="26" t="s">
        <v>25</v>
      </c>
      <c r="B11" s="27"/>
      <c r="C11" s="27"/>
      <c r="D11" s="27"/>
      <c r="E11" s="27"/>
      <c r="F11" s="27"/>
      <c r="H11" s="9" t="s">
        <v>187</v>
      </c>
      <c r="I11" s="8" t="s">
        <v>188</v>
      </c>
      <c r="J11" s="8">
        <f>+四表!J36</f>
        <v>4486306</v>
      </c>
      <c r="K11" s="9" t="s">
        <v>161</v>
      </c>
      <c r="L11" s="8" t="s">
        <v>164</v>
      </c>
      <c r="M11" s="8">
        <f>+四表!V23</f>
        <v>1917486899</v>
      </c>
    </row>
    <row r="12" spans="1:13" ht="20.25" customHeight="1" x14ac:dyDescent="0.2">
      <c r="A12" s="28" t="s">
        <v>9</v>
      </c>
      <c r="B12" s="27">
        <f>SUM(B8:B11)</f>
        <v>38709766568</v>
      </c>
      <c r="C12" s="27">
        <f>+四表!N12</f>
        <v>12747645198</v>
      </c>
      <c r="D12" s="27">
        <f>+四表!V49-C18</f>
        <v>2633300000</v>
      </c>
      <c r="E12" s="27">
        <f>SUM(E8:E11)</f>
        <v>16488825962</v>
      </c>
      <c r="F12" s="27">
        <f>SUM(F8:F11)</f>
        <v>6839995408</v>
      </c>
      <c r="H12" s="9" t="s">
        <v>187</v>
      </c>
      <c r="I12" s="8" t="s">
        <v>189</v>
      </c>
      <c r="J12" s="8">
        <f>+四表!J37</f>
        <v>0</v>
      </c>
      <c r="K12" s="9" t="s">
        <v>161</v>
      </c>
      <c r="L12" s="8" t="s">
        <v>165</v>
      </c>
      <c r="M12" s="8">
        <f>+四表!V24</f>
        <v>782430126</v>
      </c>
    </row>
    <row r="13" spans="1:13" ht="20.25" customHeight="1" x14ac:dyDescent="0.2">
      <c r="B13" s="8">
        <f>+B12-SUM(C12:F12)</f>
        <v>0</v>
      </c>
      <c r="E13" s="8" t="s">
        <v>144</v>
      </c>
      <c r="H13" s="9" t="s">
        <v>187</v>
      </c>
      <c r="I13" s="8" t="s">
        <v>200</v>
      </c>
      <c r="J13" s="8">
        <f>+四表!J35</f>
        <v>67580763</v>
      </c>
      <c r="K13" s="9" t="s">
        <v>161</v>
      </c>
      <c r="L13" s="8" t="s">
        <v>196</v>
      </c>
      <c r="M13" s="8">
        <f>+四表!V28</f>
        <v>37480000</v>
      </c>
    </row>
    <row r="14" spans="1:13" ht="20.25" customHeight="1" x14ac:dyDescent="0.2">
      <c r="H14" s="9" t="s">
        <v>187</v>
      </c>
      <c r="I14" s="8" t="s">
        <v>201</v>
      </c>
      <c r="J14" s="8">
        <f>+四表!J22</f>
        <v>13547400</v>
      </c>
      <c r="K14" s="9" t="s">
        <v>156</v>
      </c>
      <c r="L14" s="8" t="s">
        <v>198</v>
      </c>
      <c r="M14" s="8">
        <f>+四表!J40</f>
        <v>10626010</v>
      </c>
    </row>
    <row r="15" spans="1:13" ht="20.25" customHeight="1" x14ac:dyDescent="0.2">
      <c r="A15" s="8" t="s">
        <v>412</v>
      </c>
      <c r="C15" s="8">
        <v>2594625640</v>
      </c>
      <c r="H15" s="9" t="s">
        <v>156</v>
      </c>
      <c r="I15" s="8" t="s">
        <v>202</v>
      </c>
      <c r="J15" s="8">
        <f>+四表!J38</f>
        <v>22649787</v>
      </c>
      <c r="K15" s="9"/>
      <c r="L15" s="8" t="s">
        <v>199</v>
      </c>
      <c r="M15" s="8">
        <f>+D8</f>
        <v>1046892391</v>
      </c>
    </row>
    <row r="16" spans="1:13" ht="20.25" customHeight="1" x14ac:dyDescent="0.2">
      <c r="A16" s="8" t="s">
        <v>185</v>
      </c>
      <c r="C16" s="61">
        <v>1182300000</v>
      </c>
      <c r="H16" s="9" t="s">
        <v>156</v>
      </c>
      <c r="I16" s="8" t="s">
        <v>306</v>
      </c>
      <c r="J16" s="8">
        <f>-四表!J41</f>
        <v>-92636</v>
      </c>
      <c r="K16" s="9"/>
      <c r="L16" s="8" t="s">
        <v>166</v>
      </c>
      <c r="M16" s="8">
        <f>+引当金の明細!B9</f>
        <v>343785767</v>
      </c>
    </row>
    <row r="17" spans="1:13" ht="20.25" customHeight="1" x14ac:dyDescent="0.2">
      <c r="A17" s="8" t="s">
        <v>186</v>
      </c>
      <c r="C17" s="61">
        <v>3123195000</v>
      </c>
      <c r="H17" s="9" t="s">
        <v>156</v>
      </c>
      <c r="I17" s="8" t="s">
        <v>204</v>
      </c>
      <c r="K17" s="9"/>
      <c r="M17" s="8">
        <f>+M8+M9-M10-M11-M12-M14-M13-M15-M16</f>
        <v>14258806252</v>
      </c>
    </row>
    <row r="18" spans="1:13" ht="20.25" customHeight="1" x14ac:dyDescent="0.2">
      <c r="A18" s="8" t="s">
        <v>307</v>
      </c>
      <c r="C18" s="61">
        <v>0</v>
      </c>
      <c r="I18" s="70" t="s">
        <v>195</v>
      </c>
      <c r="J18" s="8">
        <f>+四表!V23-四表!J30</f>
        <v>9877460</v>
      </c>
      <c r="K18" s="9"/>
      <c r="L18" s="73" t="s">
        <v>148</v>
      </c>
      <c r="M18" s="73">
        <f>+M17-E8</f>
        <v>0</v>
      </c>
    </row>
    <row r="19" spans="1:13" ht="20.25" customHeight="1" x14ac:dyDescent="0.2">
      <c r="A19" s="8" t="s">
        <v>413</v>
      </c>
      <c r="C19" s="61">
        <v>604200000</v>
      </c>
      <c r="I19" s="70" t="s">
        <v>197</v>
      </c>
      <c r="J19" s="8">
        <f>+四表!V24-四表!J31</f>
        <v>-1172487</v>
      </c>
      <c r="K19" s="63"/>
    </row>
    <row r="20" spans="1:13" ht="20.25" customHeight="1" x14ac:dyDescent="0.2">
      <c r="A20" s="8" t="s">
        <v>414</v>
      </c>
      <c r="C20" s="61">
        <v>1046892391</v>
      </c>
      <c r="I20" s="70" t="s">
        <v>193</v>
      </c>
      <c r="J20" s="8">
        <f>+四表!J25-四表!V16</f>
        <v>0</v>
      </c>
    </row>
    <row r="21" spans="1:13" ht="20.25" customHeight="1" x14ac:dyDescent="0.2">
      <c r="A21" s="73" t="s">
        <v>148</v>
      </c>
      <c r="B21" s="73"/>
      <c r="C21" s="73">
        <f>+D8-C20</f>
        <v>0</v>
      </c>
      <c r="I21" s="71" t="s">
        <v>190</v>
      </c>
      <c r="J21" s="61">
        <v>8119809</v>
      </c>
    </row>
    <row r="22" spans="1:13" ht="20.25" customHeight="1" x14ac:dyDescent="0.2">
      <c r="I22" s="71" t="s">
        <v>191</v>
      </c>
      <c r="J22" s="61"/>
    </row>
    <row r="23" spans="1:13" ht="20.25" customHeight="1" x14ac:dyDescent="0.2">
      <c r="I23" s="71" t="s">
        <v>194</v>
      </c>
      <c r="J23" s="61"/>
    </row>
    <row r="24" spans="1:13" ht="20.25" customHeight="1" x14ac:dyDescent="0.2">
      <c r="I24" s="72"/>
      <c r="J24" s="61"/>
    </row>
    <row r="25" spans="1:13" ht="20.25" customHeight="1" x14ac:dyDescent="0.2">
      <c r="H25" s="9"/>
      <c r="I25" s="90" t="s">
        <v>419</v>
      </c>
      <c r="J25" s="91">
        <v>-81662177</v>
      </c>
    </row>
    <row r="26" spans="1:13" ht="20.25" customHeight="1" x14ac:dyDescent="0.2">
      <c r="H26" s="9"/>
      <c r="I26" s="8" t="s">
        <v>160</v>
      </c>
      <c r="J26" s="8">
        <f>SUM(J8:J25)</f>
        <v>6839995408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3"/>
  <pageMargins left="0.78740157480314965" right="0.39370078740157483" top="0.6692913385826772" bottom="0.39370078740157483" header="0.19685039370078741" footer="0.19685039370078741"/>
  <pageSetup paperSize="9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</sheetPr>
  <dimension ref="A1:G12"/>
  <sheetViews>
    <sheetView view="pageBreakPreview" zoomScaleNormal="100" zoomScaleSheetLayoutView="100" workbookViewId="0">
      <selection activeCell="B8" sqref="B8"/>
    </sheetView>
  </sheetViews>
  <sheetFormatPr defaultColWidth="8.90625" defaultRowHeight="11" x14ac:dyDescent="0.2"/>
  <cols>
    <col min="1" max="1" width="60.90625" style="7" customWidth="1"/>
    <col min="2" max="2" width="40.90625" style="7" customWidth="1"/>
    <col min="3" max="16384" width="8.90625" style="7"/>
  </cols>
  <sheetData>
    <row r="1" spans="1:7" ht="14" x14ac:dyDescent="0.2">
      <c r="A1" s="44" t="s">
        <v>143</v>
      </c>
      <c r="B1" s="45"/>
      <c r="C1" s="45"/>
      <c r="D1" s="45"/>
      <c r="E1" s="45"/>
      <c r="F1" s="45"/>
      <c r="G1" s="45"/>
    </row>
    <row r="2" spans="1:7" ht="14" x14ac:dyDescent="0.2">
      <c r="A2" s="43" t="s">
        <v>140</v>
      </c>
      <c r="B2" s="9" t="str">
        <f>"自治体名："&amp;基礎情報!C2</f>
        <v>自治体名：常陸太田市　全体会計</v>
      </c>
    </row>
    <row r="3" spans="1:7" ht="14" x14ac:dyDescent="0.2">
      <c r="A3" s="43"/>
      <c r="B3" s="9" t="str">
        <f>"年度：令和"&amp;基礎情報!C3&amp;"年度"</f>
        <v>年度：令和3年度</v>
      </c>
    </row>
    <row r="4" spans="1:7" ht="13" x14ac:dyDescent="0.2">
      <c r="A4" s="8"/>
    </row>
    <row r="5" spans="1:7" ht="13" x14ac:dyDescent="0.2">
      <c r="B5" s="9" t="s">
        <v>93</v>
      </c>
    </row>
    <row r="6" spans="1:7" ht="22.5" customHeight="1" x14ac:dyDescent="0.2">
      <c r="A6" s="3" t="s">
        <v>29</v>
      </c>
      <c r="B6" s="3" t="s">
        <v>68</v>
      </c>
    </row>
    <row r="7" spans="1:7" ht="18" customHeight="1" x14ac:dyDescent="0.2">
      <c r="A7" s="4" t="s">
        <v>145</v>
      </c>
      <c r="B7" s="2">
        <f>+四表!V54</f>
        <v>5908038931</v>
      </c>
    </row>
    <row r="8" spans="1:7" ht="18" customHeight="1" x14ac:dyDescent="0.2">
      <c r="A8" s="4"/>
      <c r="B8" s="2"/>
    </row>
    <row r="9" spans="1:7" ht="18" customHeight="1" x14ac:dyDescent="0.2">
      <c r="A9" s="4"/>
      <c r="B9" s="2"/>
    </row>
    <row r="10" spans="1:7" ht="18" customHeight="1" x14ac:dyDescent="0.2">
      <c r="A10" s="4"/>
      <c r="B10" s="2"/>
    </row>
    <row r="11" spans="1:7" ht="18" customHeight="1" x14ac:dyDescent="0.2">
      <c r="A11" s="4"/>
      <c r="B11" s="2"/>
    </row>
    <row r="12" spans="1:7" ht="18" customHeight="1" x14ac:dyDescent="0.2">
      <c r="A12" s="6" t="s">
        <v>9</v>
      </c>
      <c r="B12" s="19">
        <f>SUM(B7:B11)</f>
        <v>5908038931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9E18-5307-4839-9B23-2018FF7D4778}">
  <sheetPr>
    <pageSetUpPr fitToPage="1"/>
  </sheetPr>
  <dimension ref="A1:W67"/>
  <sheetViews>
    <sheetView workbookViewId="0">
      <selection activeCell="G30" sqref="G30:I30"/>
    </sheetView>
  </sheetViews>
  <sheetFormatPr defaultColWidth="8.90625" defaultRowHeight="11" x14ac:dyDescent="0.2"/>
  <cols>
    <col min="1" max="1" width="33.90625" style="64" customWidth="1"/>
    <col min="2" max="2" width="18.90625" style="64" customWidth="1"/>
    <col min="3" max="3" width="8.90625" style="64" hidden="1" customWidth="1"/>
    <col min="4" max="4" width="33.90625" style="64" customWidth="1"/>
    <col min="5" max="5" width="18.90625" style="64" customWidth="1"/>
    <col min="6" max="6" width="4.7265625" style="64" customWidth="1"/>
    <col min="7" max="7" width="42.90625" style="64" customWidth="1"/>
    <col min="8" max="9" width="8.90625" style="64" hidden="1" customWidth="1"/>
    <col min="10" max="10" width="10.90625" style="64" customWidth="1"/>
    <col min="11" max="11" width="15.90625" style="64" customWidth="1"/>
    <col min="12" max="12" width="5.7265625" style="64" customWidth="1"/>
    <col min="13" max="13" width="30.90625" style="64" customWidth="1"/>
    <col min="14" max="17" width="18.90625" style="64" customWidth="1"/>
    <col min="18" max="18" width="8.90625" style="64"/>
    <col min="19" max="19" width="42.90625" style="64" customWidth="1"/>
    <col min="20" max="21" width="8.90625" style="64" hidden="1" customWidth="1"/>
    <col min="22" max="22" width="10.90625" style="64" customWidth="1"/>
    <col min="23" max="23" width="15.90625" style="64" customWidth="1"/>
    <col min="24" max="16384" width="8.90625" style="64"/>
  </cols>
  <sheetData>
    <row r="1" spans="1:23" ht="17.149999999999999" customHeight="1" x14ac:dyDescent="0.2">
      <c r="E1" s="65" t="s">
        <v>310</v>
      </c>
      <c r="K1" s="65" t="s">
        <v>206</v>
      </c>
      <c r="Q1" s="65" t="s">
        <v>207</v>
      </c>
      <c r="W1" s="65" t="s">
        <v>208</v>
      </c>
    </row>
    <row r="2" spans="1:23" ht="21" x14ac:dyDescent="0.2">
      <c r="A2" s="101" t="s">
        <v>311</v>
      </c>
      <c r="B2" s="102"/>
      <c r="C2" s="102"/>
      <c r="D2" s="102"/>
      <c r="E2" s="102"/>
      <c r="G2" s="101" t="s">
        <v>209</v>
      </c>
      <c r="H2" s="102"/>
      <c r="I2" s="102"/>
      <c r="J2" s="102"/>
      <c r="K2" s="102"/>
      <c r="M2" s="101" t="s">
        <v>210</v>
      </c>
      <c r="N2" s="102"/>
      <c r="O2" s="102"/>
      <c r="P2" s="102"/>
      <c r="Q2" s="102"/>
      <c r="S2" s="101" t="s">
        <v>211</v>
      </c>
      <c r="T2" s="102"/>
      <c r="U2" s="102"/>
      <c r="V2" s="102"/>
      <c r="W2" s="102"/>
    </row>
    <row r="3" spans="1:23" ht="13" x14ac:dyDescent="0.2">
      <c r="A3" s="103" t="s">
        <v>429</v>
      </c>
      <c r="B3" s="102"/>
      <c r="C3" s="102"/>
      <c r="D3" s="102"/>
      <c r="E3" s="102"/>
      <c r="G3" s="103" t="s">
        <v>432</v>
      </c>
      <c r="H3" s="102"/>
      <c r="I3" s="102"/>
      <c r="J3" s="102"/>
      <c r="K3" s="102"/>
      <c r="M3" s="103" t="s">
        <v>432</v>
      </c>
      <c r="N3" s="102"/>
      <c r="O3" s="102"/>
      <c r="P3" s="102"/>
      <c r="Q3" s="102"/>
      <c r="S3" s="103" t="s">
        <v>432</v>
      </c>
      <c r="T3" s="102"/>
      <c r="U3" s="102"/>
      <c r="V3" s="102"/>
      <c r="W3" s="102"/>
    </row>
    <row r="4" spans="1:23" ht="13" x14ac:dyDescent="0.2">
      <c r="A4" s="66" t="s">
        <v>430</v>
      </c>
      <c r="G4" s="103" t="s">
        <v>433</v>
      </c>
      <c r="H4" s="102"/>
      <c r="I4" s="102"/>
      <c r="J4" s="102"/>
      <c r="K4" s="102"/>
      <c r="M4" s="103" t="s">
        <v>433</v>
      </c>
      <c r="N4" s="102"/>
      <c r="O4" s="102"/>
      <c r="P4" s="102"/>
      <c r="Q4" s="102"/>
      <c r="S4" s="103" t="s">
        <v>433</v>
      </c>
      <c r="T4" s="102"/>
      <c r="U4" s="102"/>
      <c r="V4" s="102"/>
      <c r="W4" s="102"/>
    </row>
    <row r="5" spans="1:23" ht="17.149999999999999" customHeight="1" x14ac:dyDescent="0.2">
      <c r="A5" s="66" t="s">
        <v>415</v>
      </c>
      <c r="E5" s="67" t="s">
        <v>87</v>
      </c>
      <c r="G5" s="66" t="s">
        <v>430</v>
      </c>
      <c r="M5" s="66" t="s">
        <v>430</v>
      </c>
      <c r="S5" s="66" t="s">
        <v>430</v>
      </c>
    </row>
    <row r="6" spans="1:23" ht="27" customHeight="1" x14ac:dyDescent="0.2">
      <c r="A6" s="84" t="s">
        <v>431</v>
      </c>
      <c r="B6" s="84" t="s">
        <v>75</v>
      </c>
      <c r="C6" s="84"/>
      <c r="D6" s="84" t="s">
        <v>431</v>
      </c>
      <c r="E6" s="84" t="s">
        <v>75</v>
      </c>
      <c r="G6" s="66" t="s">
        <v>415</v>
      </c>
      <c r="K6" s="67" t="s">
        <v>87</v>
      </c>
      <c r="M6" s="66" t="s">
        <v>415</v>
      </c>
      <c r="Q6" s="67" t="s">
        <v>87</v>
      </c>
      <c r="S6" s="66" t="s">
        <v>415</v>
      </c>
      <c r="W6" s="67" t="s">
        <v>87</v>
      </c>
    </row>
    <row r="7" spans="1:23" ht="17.149999999999999" customHeight="1" x14ac:dyDescent="0.2">
      <c r="A7" s="81" t="s">
        <v>312</v>
      </c>
      <c r="B7" s="83"/>
      <c r="C7" s="83"/>
      <c r="D7" s="81" t="s">
        <v>313</v>
      </c>
      <c r="E7" s="83"/>
      <c r="G7" s="110" t="s">
        <v>431</v>
      </c>
      <c r="H7" s="110"/>
      <c r="I7" s="110"/>
      <c r="J7" s="110" t="s">
        <v>75</v>
      </c>
      <c r="K7" s="110"/>
      <c r="M7" s="84" t="s">
        <v>212</v>
      </c>
      <c r="N7" s="84" t="s">
        <v>9</v>
      </c>
      <c r="O7" s="84" t="s">
        <v>213</v>
      </c>
      <c r="P7" s="84" t="s">
        <v>214</v>
      </c>
      <c r="Q7" s="84"/>
      <c r="S7" s="110" t="s">
        <v>431</v>
      </c>
      <c r="T7" s="110"/>
      <c r="U7" s="110"/>
      <c r="V7" s="110" t="s">
        <v>75</v>
      </c>
      <c r="W7" s="110"/>
    </row>
    <row r="8" spans="1:23" ht="17.149999999999999" customHeight="1" x14ac:dyDescent="0.2">
      <c r="A8" s="81" t="s">
        <v>314</v>
      </c>
      <c r="B8" s="82">
        <v>154543291536</v>
      </c>
      <c r="C8" s="83"/>
      <c r="D8" s="81" t="s">
        <v>315</v>
      </c>
      <c r="E8" s="82">
        <v>52751477474</v>
      </c>
      <c r="G8" s="107" t="s">
        <v>215</v>
      </c>
      <c r="H8" s="107"/>
      <c r="I8" s="107"/>
      <c r="J8" s="108">
        <v>36363754002</v>
      </c>
      <c r="K8" s="109"/>
      <c r="M8" s="78" t="s">
        <v>216</v>
      </c>
      <c r="N8" s="79">
        <v>117472895974</v>
      </c>
      <c r="O8" s="79">
        <v>170170396078</v>
      </c>
      <c r="P8" s="79">
        <v>-52697500104</v>
      </c>
      <c r="Q8" s="80"/>
      <c r="S8" s="107" t="s">
        <v>217</v>
      </c>
      <c r="T8" s="107"/>
      <c r="U8" s="107"/>
      <c r="V8" s="109"/>
      <c r="W8" s="109"/>
    </row>
    <row r="9" spans="1:23" ht="17.149999999999999" customHeight="1" x14ac:dyDescent="0.2">
      <c r="A9" s="81" t="s">
        <v>316</v>
      </c>
      <c r="B9" s="82">
        <v>146649739121</v>
      </c>
      <c r="C9" s="83"/>
      <c r="D9" s="81" t="s">
        <v>317</v>
      </c>
      <c r="E9" s="82">
        <v>27858209790</v>
      </c>
      <c r="G9" s="107" t="s">
        <v>218</v>
      </c>
      <c r="H9" s="107"/>
      <c r="I9" s="107"/>
      <c r="J9" s="108">
        <v>18283367737</v>
      </c>
      <c r="K9" s="109"/>
      <c r="M9" s="81" t="s">
        <v>219</v>
      </c>
      <c r="N9" s="82">
        <v>-33781565160</v>
      </c>
      <c r="O9" s="83"/>
      <c r="P9" s="82">
        <v>-33781565160</v>
      </c>
      <c r="Q9" s="83"/>
      <c r="S9" s="107" t="s">
        <v>220</v>
      </c>
      <c r="T9" s="107"/>
      <c r="U9" s="107"/>
      <c r="V9" s="108">
        <v>29925461964</v>
      </c>
      <c r="W9" s="109"/>
    </row>
    <row r="10" spans="1:23" ht="17.149999999999999" customHeight="1" x14ac:dyDescent="0.2">
      <c r="A10" s="81" t="s">
        <v>318</v>
      </c>
      <c r="B10" s="82">
        <v>43307906775</v>
      </c>
      <c r="C10" s="83"/>
      <c r="D10" s="81" t="s">
        <v>319</v>
      </c>
      <c r="E10" s="82"/>
      <c r="G10" s="107" t="s">
        <v>221</v>
      </c>
      <c r="H10" s="107"/>
      <c r="I10" s="107"/>
      <c r="J10" s="108">
        <v>5460035074</v>
      </c>
      <c r="K10" s="109"/>
      <c r="M10" s="81" t="s">
        <v>222</v>
      </c>
      <c r="N10" s="82">
        <v>33940551395</v>
      </c>
      <c r="O10" s="83"/>
      <c r="P10" s="82">
        <v>33940551395</v>
      </c>
      <c r="Q10" s="83"/>
      <c r="S10" s="107" t="s">
        <v>223</v>
      </c>
      <c r="T10" s="107"/>
      <c r="U10" s="107"/>
      <c r="V10" s="108">
        <v>11845075699</v>
      </c>
      <c r="W10" s="109"/>
    </row>
    <row r="11" spans="1:23" ht="17.149999999999999" customHeight="1" x14ac:dyDescent="0.2">
      <c r="A11" s="81" t="s">
        <v>320</v>
      </c>
      <c r="B11" s="82">
        <v>12501781039</v>
      </c>
      <c r="C11" s="83"/>
      <c r="D11" s="81" t="s">
        <v>321</v>
      </c>
      <c r="E11" s="82">
        <v>6400919000</v>
      </c>
      <c r="G11" s="107" t="s">
        <v>224</v>
      </c>
      <c r="H11" s="107"/>
      <c r="I11" s="107"/>
      <c r="J11" s="108">
        <v>4444240237</v>
      </c>
      <c r="K11" s="109"/>
      <c r="M11" s="81" t="s">
        <v>225</v>
      </c>
      <c r="N11" s="82">
        <v>21192906197</v>
      </c>
      <c r="O11" s="83"/>
      <c r="P11" s="82">
        <v>21192906197</v>
      </c>
      <c r="Q11" s="83"/>
      <c r="S11" s="107" t="s">
        <v>226</v>
      </c>
      <c r="T11" s="107"/>
      <c r="U11" s="107"/>
      <c r="V11" s="108">
        <v>5510006739</v>
      </c>
      <c r="W11" s="109"/>
    </row>
    <row r="12" spans="1:23" ht="17.149999999999999" customHeight="1" x14ac:dyDescent="0.2">
      <c r="A12" s="81" t="s">
        <v>322</v>
      </c>
      <c r="B12" s="82"/>
      <c r="C12" s="83"/>
      <c r="D12" s="81" t="s">
        <v>323</v>
      </c>
      <c r="E12" s="82"/>
      <c r="G12" s="107" t="s">
        <v>227</v>
      </c>
      <c r="H12" s="107"/>
      <c r="I12" s="107"/>
      <c r="J12" s="108">
        <v>314956169</v>
      </c>
      <c r="K12" s="109"/>
      <c r="M12" s="81" t="s">
        <v>228</v>
      </c>
      <c r="N12" s="82">
        <v>12747645198</v>
      </c>
      <c r="O12" s="83"/>
      <c r="P12" s="82">
        <v>12747645198</v>
      </c>
      <c r="Q12" s="83"/>
      <c r="S12" s="107" t="s">
        <v>229</v>
      </c>
      <c r="T12" s="107"/>
      <c r="U12" s="107"/>
      <c r="V12" s="108">
        <v>5792489500</v>
      </c>
      <c r="W12" s="109"/>
    </row>
    <row r="13" spans="1:23" ht="17.149999999999999" customHeight="1" x14ac:dyDescent="0.2">
      <c r="A13" s="81" t="s">
        <v>324</v>
      </c>
      <c r="B13" s="82">
        <v>64855003136</v>
      </c>
      <c r="C13" s="83"/>
      <c r="D13" s="81" t="s">
        <v>274</v>
      </c>
      <c r="E13" s="82">
        <v>18492348684</v>
      </c>
      <c r="G13" s="107" t="s">
        <v>230</v>
      </c>
      <c r="H13" s="107"/>
      <c r="I13" s="107"/>
      <c r="J13" s="108">
        <v>-21301000</v>
      </c>
      <c r="K13" s="109"/>
      <c r="M13" s="78" t="s">
        <v>231</v>
      </c>
      <c r="N13" s="79">
        <v>158986235</v>
      </c>
      <c r="O13" s="80"/>
      <c r="P13" s="79">
        <v>158986235</v>
      </c>
      <c r="Q13" s="80"/>
      <c r="S13" s="107" t="s">
        <v>232</v>
      </c>
      <c r="T13" s="107"/>
      <c r="U13" s="107"/>
      <c r="V13" s="108">
        <v>284919757</v>
      </c>
      <c r="W13" s="109"/>
    </row>
    <row r="14" spans="1:23" ht="17.149999999999999" customHeight="1" x14ac:dyDescent="0.2">
      <c r="A14" s="81" t="s">
        <v>325</v>
      </c>
      <c r="B14" s="82">
        <v>-39151879974</v>
      </c>
      <c r="C14" s="83"/>
      <c r="D14" s="81" t="s">
        <v>326</v>
      </c>
      <c r="E14" s="82">
        <v>4252342724</v>
      </c>
      <c r="G14" s="107" t="s">
        <v>233</v>
      </c>
      <c r="H14" s="107"/>
      <c r="I14" s="107"/>
      <c r="J14" s="108">
        <v>722139668</v>
      </c>
      <c r="K14" s="109"/>
      <c r="M14" s="81" t="s">
        <v>234</v>
      </c>
      <c r="N14" s="83"/>
      <c r="O14" s="82">
        <v>-1997227733</v>
      </c>
      <c r="P14" s="82">
        <v>1997227733</v>
      </c>
      <c r="Q14" s="83"/>
      <c r="S14" s="107" t="s">
        <v>235</v>
      </c>
      <c r="T14" s="107"/>
      <c r="U14" s="107"/>
      <c r="V14" s="108">
        <v>257659703</v>
      </c>
      <c r="W14" s="109"/>
    </row>
    <row r="15" spans="1:23" ht="17.149999999999999" customHeight="1" x14ac:dyDescent="0.2">
      <c r="A15" s="81" t="s">
        <v>327</v>
      </c>
      <c r="B15" s="82">
        <v>11283681298</v>
      </c>
      <c r="C15" s="83"/>
      <c r="D15" s="81" t="s">
        <v>328</v>
      </c>
      <c r="E15" s="82">
        <v>3462342868</v>
      </c>
      <c r="G15" s="107" t="s">
        <v>236</v>
      </c>
      <c r="H15" s="107"/>
      <c r="I15" s="107"/>
      <c r="J15" s="108">
        <v>12275489962</v>
      </c>
      <c r="K15" s="109"/>
      <c r="M15" s="81" t="s">
        <v>237</v>
      </c>
      <c r="N15" s="83"/>
      <c r="O15" s="82">
        <v>3429850090</v>
      </c>
      <c r="P15" s="82">
        <v>-3429850090</v>
      </c>
      <c r="Q15" s="83"/>
      <c r="S15" s="107" t="s">
        <v>238</v>
      </c>
      <c r="T15" s="107"/>
      <c r="U15" s="107"/>
      <c r="V15" s="108">
        <v>18080386265</v>
      </c>
      <c r="W15" s="109"/>
    </row>
    <row r="16" spans="1:23" ht="17.149999999999999" customHeight="1" x14ac:dyDescent="0.2">
      <c r="A16" s="81" t="s">
        <v>329</v>
      </c>
      <c r="B16" s="82">
        <v>-6520829124</v>
      </c>
      <c r="C16" s="83"/>
      <c r="D16" s="81" t="s">
        <v>330</v>
      </c>
      <c r="E16" s="82">
        <v>33430881</v>
      </c>
      <c r="G16" s="107" t="s">
        <v>239</v>
      </c>
      <c r="H16" s="107"/>
      <c r="I16" s="107"/>
      <c r="J16" s="108">
        <v>4881796739</v>
      </c>
      <c r="K16" s="109"/>
      <c r="M16" s="81" t="s">
        <v>240</v>
      </c>
      <c r="N16" s="83"/>
      <c r="O16" s="82">
        <v>-6612630409</v>
      </c>
      <c r="P16" s="82">
        <v>6612630409</v>
      </c>
      <c r="Q16" s="83"/>
      <c r="S16" s="107" t="s">
        <v>241</v>
      </c>
      <c r="T16" s="107"/>
      <c r="U16" s="107"/>
      <c r="V16" s="108">
        <v>15104469549</v>
      </c>
      <c r="W16" s="109"/>
    </row>
    <row r="17" spans="1:23" ht="17.149999999999999" customHeight="1" x14ac:dyDescent="0.2">
      <c r="A17" s="81" t="s">
        <v>331</v>
      </c>
      <c r="B17" s="82"/>
      <c r="C17" s="83"/>
      <c r="D17" s="81" t="s">
        <v>332</v>
      </c>
      <c r="E17" s="82"/>
      <c r="G17" s="107" t="s">
        <v>242</v>
      </c>
      <c r="H17" s="107"/>
      <c r="I17" s="107"/>
      <c r="J17" s="108">
        <v>890687209</v>
      </c>
      <c r="K17" s="109"/>
      <c r="M17" s="81" t="s">
        <v>243</v>
      </c>
      <c r="N17" s="83"/>
      <c r="O17" s="82">
        <v>1498351318</v>
      </c>
      <c r="P17" s="82">
        <v>-1498351318</v>
      </c>
      <c r="Q17" s="83"/>
      <c r="S17" s="107" t="s">
        <v>244</v>
      </c>
      <c r="T17" s="107"/>
      <c r="U17" s="107"/>
      <c r="V17" s="108">
        <v>2900263906</v>
      </c>
      <c r="W17" s="109"/>
    </row>
    <row r="18" spans="1:23" ht="17.149999999999999" customHeight="1" x14ac:dyDescent="0.2">
      <c r="A18" s="81" t="s">
        <v>333</v>
      </c>
      <c r="B18" s="82"/>
      <c r="C18" s="83"/>
      <c r="D18" s="81" t="s">
        <v>334</v>
      </c>
      <c r="E18" s="82"/>
      <c r="G18" s="107" t="s">
        <v>245</v>
      </c>
      <c r="H18" s="107"/>
      <c r="I18" s="107"/>
      <c r="J18" s="108">
        <v>6503006014</v>
      </c>
      <c r="K18" s="109"/>
      <c r="M18" s="81" t="s">
        <v>246</v>
      </c>
      <c r="N18" s="83"/>
      <c r="O18" s="82">
        <v>-312798732</v>
      </c>
      <c r="P18" s="82">
        <v>312798732</v>
      </c>
      <c r="Q18" s="83"/>
      <c r="S18" s="107" t="s">
        <v>247</v>
      </c>
      <c r="T18" s="107"/>
      <c r="U18" s="107"/>
      <c r="V18" s="108"/>
      <c r="W18" s="109"/>
    </row>
    <row r="19" spans="1:23" ht="17.149999999999999" customHeight="1" x14ac:dyDescent="0.2">
      <c r="A19" s="81" t="s">
        <v>335</v>
      </c>
      <c r="B19" s="82"/>
      <c r="C19" s="83"/>
      <c r="D19" s="81" t="s">
        <v>336</v>
      </c>
      <c r="E19" s="82"/>
      <c r="G19" s="107" t="s">
        <v>233</v>
      </c>
      <c r="H19" s="107"/>
      <c r="I19" s="107"/>
      <c r="J19" s="108"/>
      <c r="K19" s="109"/>
      <c r="M19" s="81" t="s">
        <v>248</v>
      </c>
      <c r="N19" s="82"/>
      <c r="O19" s="82"/>
      <c r="P19" s="83"/>
      <c r="Q19" s="83"/>
      <c r="S19" s="107" t="s">
        <v>235</v>
      </c>
      <c r="T19" s="107"/>
      <c r="U19" s="107"/>
      <c r="V19" s="108">
        <v>75652810</v>
      </c>
      <c r="W19" s="109"/>
    </row>
    <row r="20" spans="1:23" ht="17.149999999999999" customHeight="1" x14ac:dyDescent="0.2">
      <c r="A20" s="81" t="s">
        <v>337</v>
      </c>
      <c r="B20" s="82"/>
      <c r="C20" s="83"/>
      <c r="D20" s="81" t="s">
        <v>338</v>
      </c>
      <c r="E20" s="82">
        <v>315115102</v>
      </c>
      <c r="G20" s="107" t="s">
        <v>249</v>
      </c>
      <c r="H20" s="107"/>
      <c r="I20" s="107"/>
      <c r="J20" s="108">
        <v>547842701</v>
      </c>
      <c r="K20" s="109"/>
      <c r="M20" s="81" t="s">
        <v>250</v>
      </c>
      <c r="N20" s="82">
        <v>-43010520</v>
      </c>
      <c r="O20" s="82">
        <v>-43010520</v>
      </c>
      <c r="P20" s="83"/>
      <c r="Q20" s="83"/>
      <c r="S20" s="107" t="s">
        <v>251</v>
      </c>
      <c r="T20" s="107"/>
      <c r="U20" s="107"/>
      <c r="V20" s="108">
        <v>35224959389</v>
      </c>
      <c r="W20" s="109"/>
    </row>
    <row r="21" spans="1:23" ht="17.149999999999999" customHeight="1" x14ac:dyDescent="0.2">
      <c r="A21" s="81" t="s">
        <v>339</v>
      </c>
      <c r="B21" s="82"/>
      <c r="C21" s="83"/>
      <c r="D21" s="81" t="s">
        <v>340</v>
      </c>
      <c r="E21" s="82">
        <v>220026728</v>
      </c>
      <c r="G21" s="107" t="s">
        <v>252</v>
      </c>
      <c r="H21" s="107"/>
      <c r="I21" s="107"/>
      <c r="J21" s="108">
        <v>284919757</v>
      </c>
      <c r="K21" s="109"/>
      <c r="M21" s="81" t="s">
        <v>253</v>
      </c>
      <c r="N21" s="82">
        <v>-2</v>
      </c>
      <c r="O21" s="82">
        <v>-97454533</v>
      </c>
      <c r="P21" s="82">
        <v>97454531</v>
      </c>
      <c r="Q21" s="83"/>
      <c r="S21" s="107" t="s">
        <v>254</v>
      </c>
      <c r="T21" s="107"/>
      <c r="U21" s="107"/>
      <c r="V21" s="108">
        <v>20972062845</v>
      </c>
      <c r="W21" s="109"/>
    </row>
    <row r="22" spans="1:23" ht="17.149999999999999" customHeight="1" x14ac:dyDescent="0.2">
      <c r="A22" s="81" t="s">
        <v>341</v>
      </c>
      <c r="B22" s="82"/>
      <c r="C22" s="83"/>
      <c r="D22" s="81" t="s">
        <v>274</v>
      </c>
      <c r="E22" s="82">
        <v>221427145</v>
      </c>
      <c r="G22" s="107" t="s">
        <v>255</v>
      </c>
      <c r="H22" s="107"/>
      <c r="I22" s="107"/>
      <c r="J22" s="108">
        <v>13547400</v>
      </c>
      <c r="K22" s="109"/>
      <c r="M22" s="78" t="s">
        <v>256</v>
      </c>
      <c r="N22" s="79">
        <v>115975713</v>
      </c>
      <c r="O22" s="79">
        <v>-2137692786</v>
      </c>
      <c r="P22" s="79">
        <v>2253668499</v>
      </c>
      <c r="Q22" s="80"/>
      <c r="S22" s="107" t="s">
        <v>257</v>
      </c>
      <c r="T22" s="107"/>
      <c r="U22" s="107"/>
      <c r="V22" s="108">
        <v>11552979519</v>
      </c>
      <c r="W22" s="109"/>
    </row>
    <row r="23" spans="1:23" ht="17.149999999999999" customHeight="1" x14ac:dyDescent="0.2">
      <c r="A23" s="81" t="s">
        <v>233</v>
      </c>
      <c r="B23" s="82"/>
      <c r="C23" s="83"/>
      <c r="D23" s="78" t="s">
        <v>342</v>
      </c>
      <c r="E23" s="79">
        <v>57003820198</v>
      </c>
      <c r="G23" s="107" t="s">
        <v>233</v>
      </c>
      <c r="H23" s="107"/>
      <c r="I23" s="107"/>
      <c r="J23" s="108">
        <v>249375544</v>
      </c>
      <c r="K23" s="109"/>
      <c r="M23" s="78" t="s">
        <v>258</v>
      </c>
      <c r="N23" s="79">
        <v>117588871687</v>
      </c>
      <c r="O23" s="79">
        <v>168032703292</v>
      </c>
      <c r="P23" s="79">
        <v>-50443831605</v>
      </c>
      <c r="Q23" s="80"/>
      <c r="S23" s="107" t="s">
        <v>259</v>
      </c>
      <c r="T23" s="107"/>
      <c r="U23" s="107"/>
      <c r="V23" s="108">
        <v>1917486899</v>
      </c>
      <c r="W23" s="109"/>
    </row>
    <row r="24" spans="1:23" ht="17.149999999999999" customHeight="1" x14ac:dyDescent="0.2">
      <c r="A24" s="81" t="s">
        <v>343</v>
      </c>
      <c r="B24" s="82"/>
      <c r="C24" s="83"/>
      <c r="D24" s="81" t="s">
        <v>344</v>
      </c>
      <c r="E24" s="83"/>
      <c r="G24" s="107" t="s">
        <v>260</v>
      </c>
      <c r="H24" s="107"/>
      <c r="I24" s="107"/>
      <c r="J24" s="108">
        <v>18080386265</v>
      </c>
      <c r="K24" s="109"/>
      <c r="M24" s="68"/>
      <c r="N24" s="68"/>
      <c r="O24" s="68"/>
      <c r="P24" s="68"/>
      <c r="Q24" s="68"/>
      <c r="S24" s="107" t="s">
        <v>261</v>
      </c>
      <c r="T24" s="107"/>
      <c r="U24" s="107"/>
      <c r="V24" s="108">
        <v>782430126</v>
      </c>
      <c r="W24" s="109"/>
    </row>
    <row r="25" spans="1:23" ht="17.149999999999999" customHeight="1" x14ac:dyDescent="0.2">
      <c r="A25" s="81" t="s">
        <v>345</v>
      </c>
      <c r="B25" s="82">
        <v>340150400</v>
      </c>
      <c r="C25" s="83"/>
      <c r="D25" s="81" t="s">
        <v>346</v>
      </c>
      <c r="E25" s="82">
        <v>168032703292</v>
      </c>
      <c r="G25" s="107" t="s">
        <v>262</v>
      </c>
      <c r="H25" s="107"/>
      <c r="I25" s="107"/>
      <c r="J25" s="108">
        <v>15104469549</v>
      </c>
      <c r="K25" s="109"/>
      <c r="M25" s="69"/>
      <c r="S25" s="107" t="s">
        <v>263</v>
      </c>
      <c r="T25" s="107"/>
      <c r="U25" s="107"/>
      <c r="V25" s="108">
        <v>25025000</v>
      </c>
      <c r="W25" s="109"/>
    </row>
    <row r="26" spans="1:23" ht="17.149999999999999" customHeight="1" x14ac:dyDescent="0.2">
      <c r="A26" s="81" t="s">
        <v>347</v>
      </c>
      <c r="B26" s="82">
        <v>96750546057</v>
      </c>
      <c r="C26" s="83"/>
      <c r="D26" s="81" t="s">
        <v>348</v>
      </c>
      <c r="E26" s="82">
        <v>-50443831605</v>
      </c>
      <c r="G26" s="107" t="s">
        <v>264</v>
      </c>
      <c r="H26" s="107"/>
      <c r="I26" s="107"/>
      <c r="J26" s="108">
        <v>2900263906</v>
      </c>
      <c r="K26" s="109"/>
      <c r="M26" s="69"/>
      <c r="S26" s="107" t="s">
        <v>265</v>
      </c>
      <c r="T26" s="107"/>
      <c r="U26" s="107"/>
      <c r="V26" s="108">
        <v>25025000</v>
      </c>
      <c r="W26" s="109"/>
    </row>
    <row r="27" spans="1:23" ht="17.149999999999999" customHeight="1" x14ac:dyDescent="0.2">
      <c r="A27" s="81" t="s">
        <v>320</v>
      </c>
      <c r="B27" s="82">
        <v>4891885904</v>
      </c>
      <c r="C27" s="83"/>
      <c r="D27" s="83"/>
      <c r="E27" s="83"/>
      <c r="G27" s="107" t="s">
        <v>266</v>
      </c>
      <c r="H27" s="107"/>
      <c r="I27" s="107"/>
      <c r="J27" s="108"/>
      <c r="K27" s="109"/>
      <c r="M27" s="69"/>
      <c r="S27" s="107" t="s">
        <v>267</v>
      </c>
      <c r="T27" s="107"/>
      <c r="U27" s="107"/>
      <c r="V27" s="108"/>
      <c r="W27" s="109"/>
    </row>
    <row r="28" spans="1:23" ht="17.149999999999999" customHeight="1" x14ac:dyDescent="0.2">
      <c r="A28" s="81" t="s">
        <v>324</v>
      </c>
      <c r="B28" s="82">
        <v>3654217729</v>
      </c>
      <c r="C28" s="83"/>
      <c r="D28" s="83"/>
      <c r="E28" s="83"/>
      <c r="G28" s="107" t="s">
        <v>268</v>
      </c>
      <c r="H28" s="107"/>
      <c r="I28" s="107"/>
      <c r="J28" s="108">
        <v>75652810</v>
      </c>
      <c r="K28" s="109"/>
      <c r="S28" s="107" t="s">
        <v>269</v>
      </c>
      <c r="T28" s="107"/>
      <c r="U28" s="107"/>
      <c r="V28" s="108">
        <v>37480000</v>
      </c>
      <c r="W28" s="109"/>
    </row>
    <row r="29" spans="1:23" ht="17.149999999999999" customHeight="1" x14ac:dyDescent="0.2">
      <c r="A29" s="81" t="s">
        <v>325</v>
      </c>
      <c r="B29" s="82">
        <v>-1720629537</v>
      </c>
      <c r="C29" s="83"/>
      <c r="D29" s="83"/>
      <c r="E29" s="83"/>
      <c r="G29" s="107" t="s">
        <v>270</v>
      </c>
      <c r="H29" s="107"/>
      <c r="I29" s="107"/>
      <c r="J29" s="108">
        <v>2691212052</v>
      </c>
      <c r="K29" s="109"/>
      <c r="S29" s="104" t="s">
        <v>271</v>
      </c>
      <c r="T29" s="104"/>
      <c r="U29" s="104"/>
      <c r="V29" s="105">
        <v>5311952425</v>
      </c>
      <c r="W29" s="106"/>
    </row>
    <row r="30" spans="1:23" ht="17.149999999999999" customHeight="1" x14ac:dyDescent="0.2">
      <c r="A30" s="81" t="s">
        <v>327</v>
      </c>
      <c r="B30" s="82">
        <v>184752900340</v>
      </c>
      <c r="C30" s="83"/>
      <c r="D30" s="83"/>
      <c r="E30" s="83"/>
      <c r="G30" s="107" t="s">
        <v>272</v>
      </c>
      <c r="H30" s="107"/>
      <c r="I30" s="107"/>
      <c r="J30" s="108">
        <v>1907609439</v>
      </c>
      <c r="K30" s="109"/>
      <c r="S30" s="107" t="s">
        <v>273</v>
      </c>
      <c r="T30" s="107"/>
      <c r="U30" s="107"/>
      <c r="V30" s="109"/>
      <c r="W30" s="109"/>
    </row>
    <row r="31" spans="1:23" ht="17.149999999999999" customHeight="1" x14ac:dyDescent="0.2">
      <c r="A31" s="81" t="s">
        <v>329</v>
      </c>
      <c r="B31" s="82">
        <v>-98826382718</v>
      </c>
      <c r="C31" s="83"/>
      <c r="D31" s="83"/>
      <c r="E31" s="83"/>
      <c r="G31" s="107" t="s">
        <v>274</v>
      </c>
      <c r="H31" s="107"/>
      <c r="I31" s="107"/>
      <c r="J31" s="108">
        <v>783602613</v>
      </c>
      <c r="K31" s="109"/>
      <c r="S31" s="107" t="s">
        <v>275</v>
      </c>
      <c r="T31" s="107"/>
      <c r="U31" s="107"/>
      <c r="V31" s="108">
        <v>4948823293</v>
      </c>
      <c r="W31" s="109"/>
    </row>
    <row r="32" spans="1:23" ht="17.149999999999999" customHeight="1" x14ac:dyDescent="0.2">
      <c r="A32" s="81" t="s">
        <v>233</v>
      </c>
      <c r="B32" s="82"/>
      <c r="C32" s="83"/>
      <c r="D32" s="83"/>
      <c r="E32" s="83"/>
      <c r="G32" s="104" t="s">
        <v>276</v>
      </c>
      <c r="H32" s="104"/>
      <c r="I32" s="104"/>
      <c r="J32" s="105">
        <v>33672541950</v>
      </c>
      <c r="K32" s="106"/>
      <c r="S32" s="107" t="s">
        <v>277</v>
      </c>
      <c r="T32" s="107"/>
      <c r="U32" s="107"/>
      <c r="V32" s="108">
        <v>3528680810</v>
      </c>
      <c r="W32" s="109"/>
    </row>
    <row r="33" spans="1:23" ht="17.149999999999999" customHeight="1" x14ac:dyDescent="0.2">
      <c r="A33" s="81" t="s">
        <v>343</v>
      </c>
      <c r="B33" s="82"/>
      <c r="C33" s="83"/>
      <c r="D33" s="83"/>
      <c r="E33" s="83"/>
      <c r="G33" s="107" t="s">
        <v>278</v>
      </c>
      <c r="H33" s="107"/>
      <c r="I33" s="107"/>
      <c r="J33" s="108">
        <v>119741856</v>
      </c>
      <c r="K33" s="109"/>
      <c r="S33" s="107" t="s">
        <v>279</v>
      </c>
      <c r="T33" s="107"/>
      <c r="U33" s="107"/>
      <c r="V33" s="108">
        <v>1408168483</v>
      </c>
      <c r="W33" s="109"/>
    </row>
    <row r="34" spans="1:23" ht="17.149999999999999" customHeight="1" x14ac:dyDescent="0.2">
      <c r="A34" s="81" t="s">
        <v>345</v>
      </c>
      <c r="B34" s="82">
        <v>3998554339</v>
      </c>
      <c r="C34" s="83"/>
      <c r="D34" s="83"/>
      <c r="E34" s="83"/>
      <c r="G34" s="107" t="s">
        <v>280</v>
      </c>
      <c r="H34" s="107"/>
      <c r="I34" s="107"/>
      <c r="J34" s="108">
        <v>25025000</v>
      </c>
      <c r="K34" s="109"/>
      <c r="S34" s="107" t="s">
        <v>281</v>
      </c>
      <c r="T34" s="107"/>
      <c r="U34" s="107"/>
      <c r="V34" s="108"/>
      <c r="W34" s="109"/>
    </row>
    <row r="35" spans="1:23" ht="17.149999999999999" customHeight="1" x14ac:dyDescent="0.2">
      <c r="A35" s="81" t="s">
        <v>349</v>
      </c>
      <c r="B35" s="82">
        <v>14115760447</v>
      </c>
      <c r="C35" s="83"/>
      <c r="D35" s="83"/>
      <c r="E35" s="83"/>
      <c r="G35" s="107" t="s">
        <v>282</v>
      </c>
      <c r="H35" s="107"/>
      <c r="I35" s="107"/>
      <c r="J35" s="108">
        <v>67580763</v>
      </c>
      <c r="K35" s="109"/>
      <c r="S35" s="107" t="s">
        <v>283</v>
      </c>
      <c r="T35" s="107"/>
      <c r="U35" s="107"/>
      <c r="V35" s="108">
        <v>9419000</v>
      </c>
      <c r="W35" s="109"/>
    </row>
    <row r="36" spans="1:23" ht="17.149999999999999" customHeight="1" x14ac:dyDescent="0.2">
      <c r="A36" s="81" t="s">
        <v>350</v>
      </c>
      <c r="B36" s="82">
        <v>-7524474158</v>
      </c>
      <c r="C36" s="83"/>
      <c r="D36" s="83"/>
      <c r="E36" s="83"/>
      <c r="G36" s="107" t="s">
        <v>284</v>
      </c>
      <c r="H36" s="107"/>
      <c r="I36" s="107"/>
      <c r="J36" s="108">
        <v>4486306</v>
      </c>
      <c r="K36" s="109"/>
      <c r="S36" s="107" t="s">
        <v>267</v>
      </c>
      <c r="T36" s="107"/>
      <c r="U36" s="107"/>
      <c r="V36" s="108">
        <v>2555000</v>
      </c>
      <c r="W36" s="109"/>
    </row>
    <row r="37" spans="1:23" ht="17.149999999999999" customHeight="1" x14ac:dyDescent="0.2">
      <c r="A37" s="81" t="s">
        <v>351</v>
      </c>
      <c r="B37" s="82">
        <v>896238229</v>
      </c>
      <c r="C37" s="83"/>
      <c r="D37" s="83"/>
      <c r="E37" s="83"/>
      <c r="G37" s="107" t="s">
        <v>285</v>
      </c>
      <c r="H37" s="107"/>
      <c r="I37" s="107"/>
      <c r="J37" s="108"/>
      <c r="K37" s="109"/>
      <c r="S37" s="107" t="s">
        <v>286</v>
      </c>
      <c r="T37" s="107"/>
      <c r="U37" s="107"/>
      <c r="V37" s="108">
        <v>1339403509</v>
      </c>
      <c r="W37" s="109"/>
    </row>
    <row r="38" spans="1:23" ht="17.149999999999999" customHeight="1" x14ac:dyDescent="0.2">
      <c r="A38" s="81" t="s">
        <v>352</v>
      </c>
      <c r="B38" s="82">
        <v>1208001</v>
      </c>
      <c r="C38" s="83"/>
      <c r="D38" s="83"/>
      <c r="E38" s="83"/>
      <c r="G38" s="107" t="s">
        <v>274</v>
      </c>
      <c r="H38" s="107"/>
      <c r="I38" s="107"/>
      <c r="J38" s="108">
        <v>22649787</v>
      </c>
      <c r="K38" s="109"/>
      <c r="S38" s="107" t="s">
        <v>257</v>
      </c>
      <c r="T38" s="107"/>
      <c r="U38" s="107"/>
      <c r="V38" s="108">
        <v>1111774089</v>
      </c>
      <c r="W38" s="109"/>
    </row>
    <row r="39" spans="1:23" ht="17.149999999999999" customHeight="1" x14ac:dyDescent="0.2">
      <c r="A39" s="81" t="s">
        <v>268</v>
      </c>
      <c r="B39" s="82">
        <v>895030228</v>
      </c>
      <c r="C39" s="83"/>
      <c r="D39" s="83"/>
      <c r="E39" s="83"/>
      <c r="G39" s="107" t="s">
        <v>287</v>
      </c>
      <c r="H39" s="107"/>
      <c r="I39" s="107"/>
      <c r="J39" s="108">
        <v>10718646</v>
      </c>
      <c r="K39" s="109"/>
      <c r="S39" s="107" t="s">
        <v>288</v>
      </c>
      <c r="T39" s="107"/>
      <c r="U39" s="107"/>
      <c r="V39" s="108">
        <v>182798967</v>
      </c>
      <c r="W39" s="109"/>
    </row>
    <row r="40" spans="1:23" ht="17.149999999999999" customHeight="1" x14ac:dyDescent="0.2">
      <c r="A40" s="81" t="s">
        <v>353</v>
      </c>
      <c r="B40" s="82">
        <v>6997314186</v>
      </c>
      <c r="C40" s="83"/>
      <c r="D40" s="83"/>
      <c r="E40" s="83"/>
      <c r="G40" s="107" t="s">
        <v>289</v>
      </c>
      <c r="H40" s="107"/>
      <c r="I40" s="107"/>
      <c r="J40" s="108">
        <v>10626010</v>
      </c>
      <c r="K40" s="109"/>
      <c r="S40" s="107" t="s">
        <v>290</v>
      </c>
      <c r="T40" s="107"/>
      <c r="U40" s="107"/>
      <c r="V40" s="108">
        <v>16520591</v>
      </c>
      <c r="W40" s="109"/>
    </row>
    <row r="41" spans="1:23" ht="17.149999999999999" customHeight="1" x14ac:dyDescent="0.2">
      <c r="A41" s="81" t="s">
        <v>354</v>
      </c>
      <c r="B41" s="82">
        <v>243395679</v>
      </c>
      <c r="C41" s="83"/>
      <c r="D41" s="83"/>
      <c r="E41" s="83"/>
      <c r="G41" s="107" t="s">
        <v>274</v>
      </c>
      <c r="H41" s="107"/>
      <c r="I41" s="107"/>
      <c r="J41" s="108">
        <v>92636</v>
      </c>
      <c r="K41" s="109"/>
      <c r="S41" s="107" t="s">
        <v>291</v>
      </c>
      <c r="T41" s="107"/>
      <c r="U41" s="107"/>
      <c r="V41" s="108">
        <v>18342872</v>
      </c>
      <c r="W41" s="109"/>
    </row>
    <row r="42" spans="1:23" ht="16.5" customHeight="1" x14ac:dyDescent="0.2">
      <c r="A42" s="81" t="s">
        <v>355</v>
      </c>
      <c r="B42" s="82"/>
      <c r="C42" s="83"/>
      <c r="D42" s="83"/>
      <c r="E42" s="83"/>
      <c r="G42" s="104" t="s">
        <v>90</v>
      </c>
      <c r="H42" s="104"/>
      <c r="I42" s="104"/>
      <c r="J42" s="105">
        <v>33781565160</v>
      </c>
      <c r="K42" s="106"/>
      <c r="S42" s="107" t="s">
        <v>261</v>
      </c>
      <c r="T42" s="107"/>
      <c r="U42" s="107"/>
      <c r="V42" s="108">
        <v>9966990</v>
      </c>
      <c r="W42" s="109"/>
    </row>
    <row r="43" spans="1:23" ht="16.5" customHeight="1" x14ac:dyDescent="0.2">
      <c r="A43" s="81" t="s">
        <v>356</v>
      </c>
      <c r="B43" s="82">
        <v>241106536</v>
      </c>
      <c r="C43" s="83"/>
      <c r="D43" s="83"/>
      <c r="E43" s="83"/>
      <c r="G43" s="68"/>
      <c r="H43" s="68"/>
      <c r="I43" s="68"/>
      <c r="J43" s="68"/>
      <c r="K43" s="68"/>
      <c r="S43" s="104" t="s">
        <v>292</v>
      </c>
      <c r="T43" s="104"/>
      <c r="U43" s="104"/>
      <c r="V43" s="105">
        <v>-3609419784</v>
      </c>
      <c r="W43" s="106"/>
    </row>
    <row r="44" spans="1:23" ht="16.5" customHeight="1" x14ac:dyDescent="0.2">
      <c r="A44" s="81" t="s">
        <v>233</v>
      </c>
      <c r="B44" s="82">
        <v>2289143</v>
      </c>
      <c r="C44" s="83"/>
      <c r="D44" s="83"/>
      <c r="E44" s="83"/>
      <c r="G44" s="69"/>
      <c r="S44" s="107" t="s">
        <v>293</v>
      </c>
      <c r="T44" s="107"/>
      <c r="U44" s="107"/>
      <c r="V44" s="109"/>
      <c r="W44" s="109"/>
    </row>
    <row r="45" spans="1:23" ht="16.5" customHeight="1" x14ac:dyDescent="0.2">
      <c r="A45" s="81" t="s">
        <v>357</v>
      </c>
      <c r="B45" s="82">
        <v>-8820965</v>
      </c>
      <c r="C45" s="83"/>
      <c r="D45" s="83"/>
      <c r="E45" s="83"/>
      <c r="G45" s="69"/>
      <c r="S45" s="107" t="s">
        <v>294</v>
      </c>
      <c r="T45" s="107"/>
      <c r="U45" s="107"/>
      <c r="V45" s="108">
        <v>3302897054</v>
      </c>
      <c r="W45" s="109"/>
    </row>
    <row r="46" spans="1:23" ht="16.5" customHeight="1" x14ac:dyDescent="0.2">
      <c r="A46" s="81" t="s">
        <v>358</v>
      </c>
      <c r="B46" s="82">
        <v>177007584</v>
      </c>
      <c r="C46" s="83"/>
      <c r="D46" s="83"/>
      <c r="E46" s="83"/>
      <c r="G46" s="69"/>
      <c r="S46" s="107" t="s">
        <v>295</v>
      </c>
      <c r="T46" s="107"/>
      <c r="U46" s="107"/>
      <c r="V46" s="108">
        <v>3280399454</v>
      </c>
      <c r="W46" s="109"/>
    </row>
    <row r="47" spans="1:23" ht="16.5" customHeight="1" x14ac:dyDescent="0.2">
      <c r="A47" s="81" t="s">
        <v>359</v>
      </c>
      <c r="B47" s="82">
        <v>40151069</v>
      </c>
      <c r="C47" s="83"/>
      <c r="D47" s="83"/>
      <c r="E47" s="83"/>
      <c r="S47" s="107" t="s">
        <v>267</v>
      </c>
      <c r="T47" s="107"/>
      <c r="U47" s="107"/>
      <c r="V47" s="108">
        <v>22497600</v>
      </c>
      <c r="W47" s="109"/>
    </row>
    <row r="48" spans="1:23" ht="16.5" customHeight="1" x14ac:dyDescent="0.2">
      <c r="A48" s="81" t="s">
        <v>360</v>
      </c>
      <c r="B48" s="82">
        <v>6558020976</v>
      </c>
      <c r="C48" s="83"/>
      <c r="D48" s="83"/>
      <c r="E48" s="83"/>
      <c r="S48" s="107" t="s">
        <v>296</v>
      </c>
      <c r="T48" s="107"/>
      <c r="U48" s="107"/>
      <c r="V48" s="108">
        <v>2633300000</v>
      </c>
      <c r="W48" s="109"/>
    </row>
    <row r="49" spans="1:23" ht="16.5" customHeight="1" x14ac:dyDescent="0.2">
      <c r="A49" s="81" t="s">
        <v>361</v>
      </c>
      <c r="B49" s="82"/>
      <c r="C49" s="83"/>
      <c r="D49" s="83"/>
      <c r="E49" s="83"/>
      <c r="S49" s="107" t="s">
        <v>297</v>
      </c>
      <c r="T49" s="107"/>
      <c r="U49" s="107"/>
      <c r="V49" s="108">
        <v>2633300000</v>
      </c>
      <c r="W49" s="109"/>
    </row>
    <row r="50" spans="1:23" ht="16.5" customHeight="1" x14ac:dyDescent="0.2">
      <c r="A50" s="81" t="s">
        <v>233</v>
      </c>
      <c r="B50" s="82">
        <v>6558020976</v>
      </c>
      <c r="C50" s="83"/>
      <c r="D50" s="83"/>
      <c r="E50" s="83"/>
      <c r="S50" s="107" t="s">
        <v>261</v>
      </c>
      <c r="T50" s="107"/>
      <c r="U50" s="107"/>
      <c r="V50" s="108"/>
      <c r="W50" s="109"/>
    </row>
    <row r="51" spans="1:23" ht="16.5" customHeight="1" x14ac:dyDescent="0.2">
      <c r="A51" s="81" t="s">
        <v>268</v>
      </c>
      <c r="B51" s="82"/>
      <c r="C51" s="83"/>
      <c r="D51" s="83"/>
      <c r="E51" s="83"/>
      <c r="S51" s="104" t="s">
        <v>298</v>
      </c>
      <c r="T51" s="104"/>
      <c r="U51" s="104"/>
      <c r="V51" s="105">
        <v>-669597054</v>
      </c>
      <c r="W51" s="106"/>
    </row>
    <row r="52" spans="1:23" ht="16.5" customHeight="1" x14ac:dyDescent="0.2">
      <c r="A52" s="81" t="s">
        <v>362</v>
      </c>
      <c r="B52" s="82">
        <v>-12440157</v>
      </c>
      <c r="C52" s="83"/>
      <c r="D52" s="83"/>
      <c r="E52" s="83"/>
      <c r="S52" s="104" t="s">
        <v>299</v>
      </c>
      <c r="T52" s="104"/>
      <c r="U52" s="104"/>
      <c r="V52" s="105">
        <v>1032935587</v>
      </c>
      <c r="W52" s="106"/>
    </row>
    <row r="53" spans="1:23" ht="16.5" customHeight="1" x14ac:dyDescent="0.2">
      <c r="A53" s="81" t="s">
        <v>363</v>
      </c>
      <c r="B53" s="82">
        <v>20049400349</v>
      </c>
      <c r="C53" s="83"/>
      <c r="D53" s="83"/>
      <c r="E53" s="83"/>
      <c r="S53" s="104" t="s">
        <v>300</v>
      </c>
      <c r="T53" s="104"/>
      <c r="U53" s="104"/>
      <c r="V53" s="105">
        <v>4875103344</v>
      </c>
      <c r="W53" s="106"/>
    </row>
    <row r="54" spans="1:23" ht="16.5" customHeight="1" x14ac:dyDescent="0.2">
      <c r="A54" s="81" t="s">
        <v>364</v>
      </c>
      <c r="B54" s="82">
        <v>6128065659</v>
      </c>
      <c r="C54" s="83"/>
      <c r="D54" s="83"/>
      <c r="E54" s="83"/>
      <c r="S54" s="104" t="s">
        <v>301</v>
      </c>
      <c r="T54" s="104"/>
      <c r="U54" s="104"/>
      <c r="V54" s="105">
        <v>5908038931</v>
      </c>
      <c r="W54" s="106"/>
    </row>
    <row r="55" spans="1:23" ht="16.5" customHeight="1" x14ac:dyDescent="0.2">
      <c r="A55" s="81" t="s">
        <v>365</v>
      </c>
      <c r="B55" s="82">
        <v>310676602</v>
      </c>
      <c r="C55" s="83"/>
      <c r="D55" s="83"/>
      <c r="E55" s="83"/>
    </row>
    <row r="56" spans="1:23" ht="16.5" customHeight="1" x14ac:dyDescent="0.2">
      <c r="A56" s="81" t="s">
        <v>366</v>
      </c>
      <c r="B56" s="82">
        <v>24000</v>
      </c>
      <c r="C56" s="83"/>
      <c r="D56" s="83"/>
      <c r="E56" s="83"/>
      <c r="S56" s="104" t="s">
        <v>302</v>
      </c>
      <c r="T56" s="104"/>
      <c r="U56" s="104"/>
      <c r="V56" s="105">
        <v>215629732</v>
      </c>
      <c r="W56" s="106"/>
    </row>
    <row r="57" spans="1:23" ht="16.5" customHeight="1" x14ac:dyDescent="0.2">
      <c r="A57" s="81" t="s">
        <v>367</v>
      </c>
      <c r="B57" s="82">
        <v>13489387756</v>
      </c>
      <c r="C57" s="83"/>
      <c r="D57" s="83"/>
      <c r="E57" s="83"/>
      <c r="S57" s="104" t="s">
        <v>303</v>
      </c>
      <c r="T57" s="104"/>
      <c r="U57" s="104"/>
      <c r="V57" s="105">
        <v>4396996</v>
      </c>
      <c r="W57" s="106"/>
    </row>
    <row r="58" spans="1:23" ht="16.5" customHeight="1" x14ac:dyDescent="0.2">
      <c r="A58" s="81" t="s">
        <v>368</v>
      </c>
      <c r="B58" s="82">
        <v>5578399466</v>
      </c>
      <c r="C58" s="83"/>
      <c r="D58" s="83"/>
      <c r="E58" s="83"/>
      <c r="S58" s="104" t="s">
        <v>304</v>
      </c>
      <c r="T58" s="104"/>
      <c r="U58" s="104"/>
      <c r="V58" s="105">
        <v>220026728</v>
      </c>
      <c r="W58" s="106"/>
    </row>
    <row r="59" spans="1:23" ht="12" x14ac:dyDescent="0.2">
      <c r="A59" s="81" t="s">
        <v>369</v>
      </c>
      <c r="B59" s="82">
        <v>7910988290</v>
      </c>
      <c r="C59" s="83"/>
      <c r="D59" s="83"/>
      <c r="E59" s="83"/>
      <c r="S59" s="104" t="s">
        <v>305</v>
      </c>
      <c r="T59" s="104"/>
      <c r="U59" s="104"/>
      <c r="V59" s="105">
        <v>6128065659</v>
      </c>
      <c r="W59" s="106"/>
    </row>
    <row r="60" spans="1:23" ht="12" x14ac:dyDescent="0.2">
      <c r="A60" s="81" t="s">
        <v>370</v>
      </c>
      <c r="B60" s="82">
        <v>18088015</v>
      </c>
      <c r="C60" s="83"/>
      <c r="D60" s="83"/>
      <c r="E60" s="83"/>
      <c r="S60" s="68"/>
      <c r="T60" s="68"/>
      <c r="U60" s="68"/>
      <c r="V60" s="68"/>
      <c r="W60" s="68"/>
    </row>
    <row r="61" spans="1:23" ht="12" x14ac:dyDescent="0.2">
      <c r="A61" s="81" t="s">
        <v>274</v>
      </c>
      <c r="B61" s="82">
        <v>110440000</v>
      </c>
      <c r="C61" s="83"/>
      <c r="D61" s="83"/>
      <c r="E61" s="83"/>
      <c r="S61" s="69"/>
    </row>
    <row r="62" spans="1:23" ht="12" x14ac:dyDescent="0.2">
      <c r="A62" s="81" t="s">
        <v>371</v>
      </c>
      <c r="B62" s="82">
        <v>-7281683</v>
      </c>
      <c r="C62" s="83"/>
      <c r="D62" s="78" t="s">
        <v>372</v>
      </c>
      <c r="E62" s="79">
        <v>117588871687</v>
      </c>
      <c r="S62" s="69"/>
    </row>
    <row r="63" spans="1:23" ht="12" x14ac:dyDescent="0.2">
      <c r="A63" s="78" t="s">
        <v>373</v>
      </c>
      <c r="B63" s="79">
        <v>174592691885</v>
      </c>
      <c r="C63" s="80"/>
      <c r="D63" s="78" t="s">
        <v>374</v>
      </c>
      <c r="E63" s="79">
        <v>174592691885</v>
      </c>
      <c r="S63" s="69"/>
    </row>
    <row r="64" spans="1:23" x14ac:dyDescent="0.2">
      <c r="A64" s="68"/>
      <c r="B64" s="68"/>
      <c r="C64" s="68"/>
      <c r="D64" s="68"/>
      <c r="E64" s="68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</sheetData>
  <mergeCells count="187">
    <mergeCell ref="S57:U57"/>
    <mergeCell ref="V57:W57"/>
    <mergeCell ref="S58:U58"/>
    <mergeCell ref="V58:W58"/>
    <mergeCell ref="S59:U59"/>
    <mergeCell ref="V59:W59"/>
    <mergeCell ref="S53:U53"/>
    <mergeCell ref="V53:W53"/>
    <mergeCell ref="S54:U54"/>
    <mergeCell ref="V54:W54"/>
    <mergeCell ref="S56:U56"/>
    <mergeCell ref="V56:W56"/>
    <mergeCell ref="S50:U50"/>
    <mergeCell ref="V50:W50"/>
    <mergeCell ref="S51:U51"/>
    <mergeCell ref="V51:W51"/>
    <mergeCell ref="S52:U52"/>
    <mergeCell ref="V52:W52"/>
    <mergeCell ref="S47:U47"/>
    <mergeCell ref="V47:W47"/>
    <mergeCell ref="S48:U48"/>
    <mergeCell ref="V48:W48"/>
    <mergeCell ref="S49:U49"/>
    <mergeCell ref="V49:W49"/>
    <mergeCell ref="S44:U44"/>
    <mergeCell ref="V44:W44"/>
    <mergeCell ref="S45:U45"/>
    <mergeCell ref="V45:W45"/>
    <mergeCell ref="S46:U46"/>
    <mergeCell ref="V46:W46"/>
    <mergeCell ref="S42:U42"/>
    <mergeCell ref="V42:W42"/>
    <mergeCell ref="S43:U43"/>
    <mergeCell ref="V43:W43"/>
    <mergeCell ref="G40:I40"/>
    <mergeCell ref="J40:K40"/>
    <mergeCell ref="S40:U40"/>
    <mergeCell ref="V40:W40"/>
    <mergeCell ref="G41:I41"/>
    <mergeCell ref="J41:K41"/>
    <mergeCell ref="S41:U41"/>
    <mergeCell ref="V41:W41"/>
    <mergeCell ref="G38:I38"/>
    <mergeCell ref="J38:K38"/>
    <mergeCell ref="S38:U38"/>
    <mergeCell ref="V38:W38"/>
    <mergeCell ref="G39:I39"/>
    <mergeCell ref="J39:K39"/>
    <mergeCell ref="S39:U39"/>
    <mergeCell ref="V39:W39"/>
    <mergeCell ref="G36:I36"/>
    <mergeCell ref="J36:K36"/>
    <mergeCell ref="S36:U36"/>
    <mergeCell ref="V36:W36"/>
    <mergeCell ref="G37:I37"/>
    <mergeCell ref="J37:K37"/>
    <mergeCell ref="S37:U37"/>
    <mergeCell ref="V37:W37"/>
    <mergeCell ref="G34:I34"/>
    <mergeCell ref="J34:K34"/>
    <mergeCell ref="S34:U34"/>
    <mergeCell ref="V34:W34"/>
    <mergeCell ref="G35:I35"/>
    <mergeCell ref="J35:K35"/>
    <mergeCell ref="S35:U35"/>
    <mergeCell ref="V35:W35"/>
    <mergeCell ref="G32:I32"/>
    <mergeCell ref="J32:K32"/>
    <mergeCell ref="S32:U32"/>
    <mergeCell ref="V32:W32"/>
    <mergeCell ref="G33:I33"/>
    <mergeCell ref="J33:K33"/>
    <mergeCell ref="S33:U33"/>
    <mergeCell ref="V33:W33"/>
    <mergeCell ref="G30:I30"/>
    <mergeCell ref="J30:K30"/>
    <mergeCell ref="S30:U30"/>
    <mergeCell ref="V30:W30"/>
    <mergeCell ref="G31:I31"/>
    <mergeCell ref="J31:K31"/>
    <mergeCell ref="S31:U31"/>
    <mergeCell ref="V31:W31"/>
    <mergeCell ref="G28:I28"/>
    <mergeCell ref="J28:K28"/>
    <mergeCell ref="S28:U28"/>
    <mergeCell ref="V28:W28"/>
    <mergeCell ref="G29:I29"/>
    <mergeCell ref="J29:K29"/>
    <mergeCell ref="S29:U29"/>
    <mergeCell ref="V29:W29"/>
    <mergeCell ref="G26:I26"/>
    <mergeCell ref="J26:K26"/>
    <mergeCell ref="S26:U26"/>
    <mergeCell ref="V26:W26"/>
    <mergeCell ref="G27:I27"/>
    <mergeCell ref="J27:K27"/>
    <mergeCell ref="S27:U27"/>
    <mergeCell ref="V27:W27"/>
    <mergeCell ref="G24:I24"/>
    <mergeCell ref="J24:K24"/>
    <mergeCell ref="S24:U24"/>
    <mergeCell ref="V24:W24"/>
    <mergeCell ref="G25:I25"/>
    <mergeCell ref="J25:K25"/>
    <mergeCell ref="S25:U25"/>
    <mergeCell ref="V25:W25"/>
    <mergeCell ref="G22:I22"/>
    <mergeCell ref="J22:K22"/>
    <mergeCell ref="S22:U22"/>
    <mergeCell ref="V22:W22"/>
    <mergeCell ref="G23:I23"/>
    <mergeCell ref="J23:K23"/>
    <mergeCell ref="S23:U23"/>
    <mergeCell ref="V23:W23"/>
    <mergeCell ref="G20:I20"/>
    <mergeCell ref="J20:K20"/>
    <mergeCell ref="S20:U20"/>
    <mergeCell ref="V20:W20"/>
    <mergeCell ref="G21:I21"/>
    <mergeCell ref="J21:K21"/>
    <mergeCell ref="S21:U21"/>
    <mergeCell ref="V21:W21"/>
    <mergeCell ref="G18:I18"/>
    <mergeCell ref="J18:K18"/>
    <mergeCell ref="S18:U18"/>
    <mergeCell ref="V18:W18"/>
    <mergeCell ref="G19:I19"/>
    <mergeCell ref="J19:K19"/>
    <mergeCell ref="S19:U19"/>
    <mergeCell ref="V19:W19"/>
    <mergeCell ref="G16:I16"/>
    <mergeCell ref="J16:K16"/>
    <mergeCell ref="S16:U16"/>
    <mergeCell ref="V16:W16"/>
    <mergeCell ref="G17:I17"/>
    <mergeCell ref="J17:K17"/>
    <mergeCell ref="S17:U17"/>
    <mergeCell ref="V17:W17"/>
    <mergeCell ref="G14:I14"/>
    <mergeCell ref="J14:K14"/>
    <mergeCell ref="S14:U14"/>
    <mergeCell ref="V14:W14"/>
    <mergeCell ref="G15:I15"/>
    <mergeCell ref="J15:K15"/>
    <mergeCell ref="S15:U15"/>
    <mergeCell ref="V15:W15"/>
    <mergeCell ref="V7:W7"/>
    <mergeCell ref="G12:I12"/>
    <mergeCell ref="J12:K12"/>
    <mergeCell ref="S12:U12"/>
    <mergeCell ref="V12:W12"/>
    <mergeCell ref="G13:I13"/>
    <mergeCell ref="J13:K13"/>
    <mergeCell ref="S13:U13"/>
    <mergeCell ref="V13:W13"/>
    <mergeCell ref="G10:I10"/>
    <mergeCell ref="J10:K10"/>
    <mergeCell ref="S10:U10"/>
    <mergeCell ref="V10:W10"/>
    <mergeCell ref="G11:I11"/>
    <mergeCell ref="J11:K11"/>
    <mergeCell ref="S11:U11"/>
    <mergeCell ref="V11:W11"/>
    <mergeCell ref="G2:K2"/>
    <mergeCell ref="G3:K3"/>
    <mergeCell ref="A2:E2"/>
    <mergeCell ref="A3:E3"/>
    <mergeCell ref="G42:I42"/>
    <mergeCell ref="J42:K42"/>
    <mergeCell ref="G4:K4"/>
    <mergeCell ref="M4:Q4"/>
    <mergeCell ref="S4:W4"/>
    <mergeCell ref="M2:Q2"/>
    <mergeCell ref="S2:W2"/>
    <mergeCell ref="M3:Q3"/>
    <mergeCell ref="S3:W3"/>
    <mergeCell ref="G8:I8"/>
    <mergeCell ref="J8:K8"/>
    <mergeCell ref="S8:U8"/>
    <mergeCell ref="V8:W8"/>
    <mergeCell ref="G9:I9"/>
    <mergeCell ref="J9:K9"/>
    <mergeCell ref="S9:U9"/>
    <mergeCell ref="V9:W9"/>
    <mergeCell ref="G7:I7"/>
    <mergeCell ref="J7:K7"/>
    <mergeCell ref="S7:U7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A1:V48"/>
  <sheetViews>
    <sheetView tabSelected="1" view="pageBreakPreview" zoomScale="90" zoomScaleNormal="100" zoomScaleSheetLayoutView="90" workbookViewId="0">
      <selection activeCell="Y33" sqref="Y33"/>
    </sheetView>
  </sheetViews>
  <sheetFormatPr defaultColWidth="9" defaultRowHeight="13" x14ac:dyDescent="0.2"/>
  <cols>
    <col min="1" max="1" width="0.90625" style="29" customWidth="1"/>
    <col min="2" max="2" width="3.7265625" style="29" customWidth="1"/>
    <col min="3" max="3" width="16.7265625" style="29" customWidth="1"/>
    <col min="4" max="17" width="8.453125" style="29" customWidth="1"/>
    <col min="18" max="18" width="16.26953125" style="29" customWidth="1"/>
    <col min="19" max="22" width="12.7265625" style="29" customWidth="1"/>
    <col min="23" max="16384" width="9" style="29"/>
  </cols>
  <sheetData>
    <row r="1" spans="1:22" ht="14" x14ac:dyDescent="0.2">
      <c r="A1" s="130" t="s">
        <v>95</v>
      </c>
      <c r="B1" s="131"/>
      <c r="C1" s="131"/>
      <c r="D1" s="131"/>
      <c r="E1" s="131"/>
    </row>
    <row r="2" spans="1:22" ht="21" x14ac:dyDescent="0.2">
      <c r="A2" s="48" t="s">
        <v>96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0"/>
      <c r="P2" s="49"/>
      <c r="Q2" s="49"/>
      <c r="R2" s="53" t="str">
        <f>"自治体名："&amp;基礎情報!C2</f>
        <v>自治体名：常陸太田市　全体会計</v>
      </c>
    </row>
    <row r="3" spans="1:22" ht="21" x14ac:dyDescent="0.2">
      <c r="A3" s="130" t="s">
        <v>97</v>
      </c>
      <c r="B3" s="131"/>
      <c r="C3" s="131"/>
      <c r="D3" s="131"/>
      <c r="E3" s="131"/>
      <c r="F3" s="131"/>
      <c r="G3" s="131"/>
      <c r="H3" s="30"/>
      <c r="I3" s="30"/>
      <c r="J3" s="30"/>
      <c r="K3" s="30"/>
      <c r="L3" s="30"/>
      <c r="M3" s="30"/>
      <c r="N3" s="30"/>
      <c r="O3" s="30"/>
      <c r="P3" s="51"/>
      <c r="Q3" s="51"/>
      <c r="R3" s="53" t="str">
        <f>"年度：令和"&amp;基礎情報!C3&amp;"年度"</f>
        <v>年度：令和3年度</v>
      </c>
    </row>
    <row r="4" spans="1:22" ht="14" x14ac:dyDescent="0.2">
      <c r="A4" s="130" t="s">
        <v>98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</row>
    <row r="5" spans="1:22" x14ac:dyDescent="0.2"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</row>
    <row r="6" spans="1:22" ht="16.5" x14ac:dyDescent="0.2">
      <c r="B6" s="31" t="s">
        <v>99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9" t="s">
        <v>94</v>
      </c>
      <c r="R6" s="33"/>
    </row>
    <row r="7" spans="1:22" ht="45" customHeight="1" x14ac:dyDescent="0.2">
      <c r="B7" s="124" t="s">
        <v>100</v>
      </c>
      <c r="C7" s="124"/>
      <c r="D7" s="136" t="s">
        <v>101</v>
      </c>
      <c r="E7" s="133"/>
      <c r="F7" s="136" t="s">
        <v>167</v>
      </c>
      <c r="G7" s="133"/>
      <c r="H7" s="136" t="s">
        <v>102</v>
      </c>
      <c r="I7" s="133"/>
      <c r="J7" s="136" t="s">
        <v>168</v>
      </c>
      <c r="K7" s="133"/>
      <c r="L7" s="136" t="s">
        <v>103</v>
      </c>
      <c r="M7" s="133"/>
      <c r="N7" s="133" t="s">
        <v>104</v>
      </c>
      <c r="O7" s="124"/>
      <c r="P7" s="134" t="s">
        <v>105</v>
      </c>
      <c r="Q7" s="135"/>
      <c r="R7" s="34"/>
      <c r="S7" s="96" t="s">
        <v>420</v>
      </c>
      <c r="T7" s="96" t="s">
        <v>421</v>
      </c>
      <c r="U7" s="96" t="s">
        <v>422</v>
      </c>
      <c r="V7" s="96" t="s">
        <v>423</v>
      </c>
    </row>
    <row r="8" spans="1:22" x14ac:dyDescent="0.2">
      <c r="B8" s="118" t="s">
        <v>106</v>
      </c>
      <c r="C8" s="118"/>
      <c r="D8" s="113">
        <v>88848222711</v>
      </c>
      <c r="E8" s="114"/>
      <c r="F8" s="113">
        <v>1378784192</v>
      </c>
      <c r="G8" s="114"/>
      <c r="H8" s="113">
        <v>1246391030</v>
      </c>
      <c r="I8" s="114"/>
      <c r="J8" s="113">
        <v>88980615873</v>
      </c>
      <c r="K8" s="114"/>
      <c r="L8" s="113">
        <v>45672709098</v>
      </c>
      <c r="M8" s="114"/>
      <c r="N8" s="113">
        <v>1882732717</v>
      </c>
      <c r="O8" s="114"/>
      <c r="P8" s="113">
        <v>43307906775</v>
      </c>
      <c r="Q8" s="114"/>
      <c r="R8" s="34"/>
      <c r="U8" s="24"/>
    </row>
    <row r="9" spans="1:22" x14ac:dyDescent="0.2">
      <c r="B9" s="118" t="s">
        <v>107</v>
      </c>
      <c r="C9" s="118"/>
      <c r="D9" s="113">
        <v>12507018807</v>
      </c>
      <c r="E9" s="114"/>
      <c r="F9" s="113">
        <v>19774852</v>
      </c>
      <c r="G9" s="114"/>
      <c r="H9" s="113">
        <v>25012620</v>
      </c>
      <c r="I9" s="114"/>
      <c r="J9" s="113">
        <v>12501781039</v>
      </c>
      <c r="K9" s="114"/>
      <c r="L9" s="113">
        <v>0</v>
      </c>
      <c r="M9" s="114"/>
      <c r="N9" s="113">
        <v>0</v>
      </c>
      <c r="O9" s="114"/>
      <c r="P9" s="113">
        <v>12501781039</v>
      </c>
      <c r="Q9" s="114"/>
      <c r="R9" s="34"/>
      <c r="S9" s="24">
        <f>+J9-四表!B11</f>
        <v>0</v>
      </c>
      <c r="T9" s="24"/>
      <c r="U9" s="24"/>
    </row>
    <row r="10" spans="1:22" ht="13.5" customHeight="1" x14ac:dyDescent="0.2">
      <c r="B10" s="119" t="s">
        <v>108</v>
      </c>
      <c r="C10" s="119"/>
      <c r="D10" s="113">
        <v>0</v>
      </c>
      <c r="E10" s="114"/>
      <c r="F10" s="113">
        <v>0</v>
      </c>
      <c r="G10" s="114"/>
      <c r="H10" s="113">
        <v>0</v>
      </c>
      <c r="I10" s="114"/>
      <c r="J10" s="113">
        <v>0</v>
      </c>
      <c r="K10" s="114"/>
      <c r="L10" s="113">
        <v>0</v>
      </c>
      <c r="M10" s="114"/>
      <c r="N10" s="113">
        <v>0</v>
      </c>
      <c r="O10" s="114"/>
      <c r="P10" s="113">
        <v>0</v>
      </c>
      <c r="Q10" s="114"/>
      <c r="R10" s="34"/>
      <c r="S10" s="24">
        <f>+J10-四表!B12</f>
        <v>0</v>
      </c>
    </row>
    <row r="11" spans="1:22" ht="13.5" customHeight="1" x14ac:dyDescent="0.2">
      <c r="B11" s="119" t="s">
        <v>109</v>
      </c>
      <c r="C11" s="119"/>
      <c r="D11" s="113">
        <v>65148566616</v>
      </c>
      <c r="E11" s="114"/>
      <c r="F11" s="113">
        <v>382533220</v>
      </c>
      <c r="G11" s="114"/>
      <c r="H11" s="113">
        <v>676096700</v>
      </c>
      <c r="I11" s="114"/>
      <c r="J11" s="113">
        <v>64855003136</v>
      </c>
      <c r="K11" s="114"/>
      <c r="L11" s="113">
        <v>39151879974</v>
      </c>
      <c r="M11" s="114"/>
      <c r="N11" s="113">
        <v>1615188014</v>
      </c>
      <c r="O11" s="114"/>
      <c r="P11" s="113">
        <v>25703123162</v>
      </c>
      <c r="Q11" s="114"/>
      <c r="R11" s="34"/>
      <c r="S11" s="24">
        <f>+J11-四表!B13</f>
        <v>0</v>
      </c>
      <c r="T11" s="24">
        <f>+L11+四表!B14</f>
        <v>0</v>
      </c>
    </row>
    <row r="12" spans="1:22" ht="13.5" customHeight="1" x14ac:dyDescent="0.2">
      <c r="B12" s="118" t="s">
        <v>110</v>
      </c>
      <c r="C12" s="118"/>
      <c r="D12" s="113">
        <v>10985618888</v>
      </c>
      <c r="E12" s="114"/>
      <c r="F12" s="113">
        <v>298062410</v>
      </c>
      <c r="G12" s="114"/>
      <c r="H12" s="113">
        <v>0</v>
      </c>
      <c r="I12" s="114"/>
      <c r="J12" s="113">
        <v>11283681298</v>
      </c>
      <c r="K12" s="114"/>
      <c r="L12" s="113">
        <v>6520829124</v>
      </c>
      <c r="M12" s="114"/>
      <c r="N12" s="113">
        <v>267544703</v>
      </c>
      <c r="O12" s="114"/>
      <c r="P12" s="113">
        <v>4762852174</v>
      </c>
      <c r="Q12" s="114"/>
      <c r="R12" s="34"/>
      <c r="S12" s="24">
        <f>+J12-四表!B15</f>
        <v>0</v>
      </c>
      <c r="T12" s="24">
        <f>+L12+四表!B16</f>
        <v>0</v>
      </c>
    </row>
    <row r="13" spans="1:22" ht="13.5" customHeight="1" x14ac:dyDescent="0.2">
      <c r="B13" s="122" t="s">
        <v>111</v>
      </c>
      <c r="C13" s="122"/>
      <c r="D13" s="113">
        <v>0</v>
      </c>
      <c r="E13" s="114"/>
      <c r="F13" s="113">
        <v>0</v>
      </c>
      <c r="G13" s="114"/>
      <c r="H13" s="113">
        <v>0</v>
      </c>
      <c r="I13" s="114"/>
      <c r="J13" s="113">
        <v>0</v>
      </c>
      <c r="K13" s="114"/>
      <c r="L13" s="113">
        <v>0</v>
      </c>
      <c r="M13" s="114"/>
      <c r="N13" s="113">
        <v>0</v>
      </c>
      <c r="O13" s="114"/>
      <c r="P13" s="113">
        <v>0</v>
      </c>
      <c r="Q13" s="114"/>
      <c r="R13" s="34"/>
      <c r="S13" s="24">
        <f>+J13-四表!B17</f>
        <v>0</v>
      </c>
      <c r="T13" s="24">
        <f>+L13+四表!B18</f>
        <v>0</v>
      </c>
    </row>
    <row r="14" spans="1:22" ht="13.5" customHeight="1" x14ac:dyDescent="0.2">
      <c r="B14" s="123" t="s">
        <v>112</v>
      </c>
      <c r="C14" s="123"/>
      <c r="D14" s="113">
        <v>0</v>
      </c>
      <c r="E14" s="114"/>
      <c r="F14" s="113">
        <v>0</v>
      </c>
      <c r="G14" s="114"/>
      <c r="H14" s="113">
        <v>0</v>
      </c>
      <c r="I14" s="114"/>
      <c r="J14" s="113">
        <v>0</v>
      </c>
      <c r="K14" s="114"/>
      <c r="L14" s="113">
        <v>0</v>
      </c>
      <c r="M14" s="114"/>
      <c r="N14" s="113">
        <v>0</v>
      </c>
      <c r="O14" s="114"/>
      <c r="P14" s="113">
        <v>0</v>
      </c>
      <c r="Q14" s="114"/>
      <c r="R14" s="34"/>
      <c r="S14" s="24">
        <f>+J14-四表!B19</f>
        <v>0</v>
      </c>
      <c r="T14" s="24">
        <f>+L14+四表!B20</f>
        <v>0</v>
      </c>
    </row>
    <row r="15" spans="1:22" ht="13.5" customHeight="1" x14ac:dyDescent="0.2">
      <c r="B15" s="122" t="s">
        <v>113</v>
      </c>
      <c r="C15" s="122"/>
      <c r="D15" s="113">
        <v>0</v>
      </c>
      <c r="E15" s="114"/>
      <c r="F15" s="113">
        <v>0</v>
      </c>
      <c r="G15" s="114"/>
      <c r="H15" s="113">
        <v>0</v>
      </c>
      <c r="I15" s="114"/>
      <c r="J15" s="113">
        <v>0</v>
      </c>
      <c r="K15" s="114"/>
      <c r="L15" s="113">
        <v>0</v>
      </c>
      <c r="M15" s="114"/>
      <c r="N15" s="113">
        <v>0</v>
      </c>
      <c r="O15" s="114"/>
      <c r="P15" s="113">
        <v>0</v>
      </c>
      <c r="Q15" s="114"/>
      <c r="R15" s="34"/>
      <c r="S15" s="24">
        <f>+J15-四表!B21</f>
        <v>0</v>
      </c>
      <c r="T15" s="24">
        <f>+L15+四表!B22</f>
        <v>0</v>
      </c>
    </row>
    <row r="16" spans="1:22" ht="13.5" customHeight="1" x14ac:dyDescent="0.2">
      <c r="B16" s="119" t="s">
        <v>114</v>
      </c>
      <c r="C16" s="119"/>
      <c r="D16" s="113">
        <v>0</v>
      </c>
      <c r="E16" s="114"/>
      <c r="F16" s="113">
        <v>0</v>
      </c>
      <c r="G16" s="114"/>
      <c r="H16" s="113">
        <v>0</v>
      </c>
      <c r="I16" s="114"/>
      <c r="J16" s="113">
        <v>0</v>
      </c>
      <c r="K16" s="114"/>
      <c r="L16" s="113">
        <v>0</v>
      </c>
      <c r="M16" s="114"/>
      <c r="N16" s="113">
        <v>0</v>
      </c>
      <c r="O16" s="114"/>
      <c r="P16" s="113">
        <v>0</v>
      </c>
      <c r="Q16" s="114"/>
      <c r="R16" s="34"/>
      <c r="S16" s="24">
        <f>+J16-四表!B23</f>
        <v>0</v>
      </c>
      <c r="T16" s="24">
        <f>+L16+四表!B24</f>
        <v>0</v>
      </c>
    </row>
    <row r="17" spans="2:22" ht="13.5" customHeight="1" x14ac:dyDescent="0.2">
      <c r="B17" s="119" t="s">
        <v>115</v>
      </c>
      <c r="C17" s="119"/>
      <c r="D17" s="113">
        <v>207018400</v>
      </c>
      <c r="E17" s="114"/>
      <c r="F17" s="113">
        <v>678413710</v>
      </c>
      <c r="G17" s="114"/>
      <c r="H17" s="113">
        <v>545281710</v>
      </c>
      <c r="I17" s="114"/>
      <c r="J17" s="113">
        <v>340150400</v>
      </c>
      <c r="K17" s="114"/>
      <c r="L17" s="113">
        <v>0</v>
      </c>
      <c r="M17" s="114"/>
      <c r="N17" s="113">
        <v>0</v>
      </c>
      <c r="O17" s="114"/>
      <c r="P17" s="113">
        <v>340150400</v>
      </c>
      <c r="Q17" s="114"/>
      <c r="R17" s="34"/>
      <c r="S17" s="24">
        <f>+J17-四表!B25</f>
        <v>0</v>
      </c>
    </row>
    <row r="18" spans="2:22" x14ac:dyDescent="0.2">
      <c r="B18" s="129" t="s">
        <v>116</v>
      </c>
      <c r="C18" s="129"/>
      <c r="D18" s="113">
        <v>195100385879</v>
      </c>
      <c r="E18" s="114"/>
      <c r="F18" s="113">
        <v>2579004290</v>
      </c>
      <c r="G18" s="114"/>
      <c r="H18" s="113">
        <v>381831857</v>
      </c>
      <c r="I18" s="114"/>
      <c r="J18" s="113">
        <v>197297558312</v>
      </c>
      <c r="K18" s="114"/>
      <c r="L18" s="113">
        <v>100547012255</v>
      </c>
      <c r="M18" s="114"/>
      <c r="N18" s="113">
        <v>3939527333</v>
      </c>
      <c r="O18" s="114"/>
      <c r="P18" s="113">
        <v>96750546057</v>
      </c>
      <c r="Q18" s="114"/>
      <c r="R18" s="34"/>
    </row>
    <row r="19" spans="2:22" ht="13.5" customHeight="1" x14ac:dyDescent="0.2">
      <c r="B19" s="118" t="s">
        <v>117</v>
      </c>
      <c r="C19" s="118"/>
      <c r="D19" s="113">
        <v>4628756726</v>
      </c>
      <c r="E19" s="114"/>
      <c r="F19" s="113">
        <v>263129182</v>
      </c>
      <c r="G19" s="114"/>
      <c r="H19" s="113">
        <v>4</v>
      </c>
      <c r="I19" s="114"/>
      <c r="J19" s="113">
        <v>4891885904</v>
      </c>
      <c r="K19" s="114"/>
      <c r="L19" s="113">
        <v>0</v>
      </c>
      <c r="M19" s="114"/>
      <c r="N19" s="113">
        <v>0</v>
      </c>
      <c r="O19" s="114"/>
      <c r="P19" s="113">
        <v>4891885904</v>
      </c>
      <c r="Q19" s="114"/>
      <c r="R19" s="34"/>
      <c r="S19" s="24">
        <f>+J19-四表!B27</f>
        <v>0</v>
      </c>
    </row>
    <row r="20" spans="2:22" ht="13.5" customHeight="1" x14ac:dyDescent="0.2">
      <c r="B20" s="119" t="s">
        <v>118</v>
      </c>
      <c r="C20" s="119"/>
      <c r="D20" s="113">
        <v>3656204929</v>
      </c>
      <c r="E20" s="114"/>
      <c r="F20" s="113">
        <v>0</v>
      </c>
      <c r="G20" s="114"/>
      <c r="H20" s="113">
        <v>1987200</v>
      </c>
      <c r="I20" s="114"/>
      <c r="J20" s="113">
        <v>3654217729</v>
      </c>
      <c r="K20" s="114"/>
      <c r="L20" s="113">
        <v>1720629537</v>
      </c>
      <c r="M20" s="114"/>
      <c r="N20" s="113">
        <v>81998503</v>
      </c>
      <c r="O20" s="114"/>
      <c r="P20" s="113">
        <v>1933588192</v>
      </c>
      <c r="Q20" s="114"/>
      <c r="R20" s="34"/>
      <c r="S20" s="24">
        <f>+J20-四表!B28</f>
        <v>0</v>
      </c>
      <c r="T20" s="24">
        <f>+L20+四表!B29</f>
        <v>0</v>
      </c>
    </row>
    <row r="21" spans="2:22" ht="13.5" customHeight="1" x14ac:dyDescent="0.2">
      <c r="B21" s="118" t="s">
        <v>110</v>
      </c>
      <c r="C21" s="118"/>
      <c r="D21" s="113">
        <v>184119948083</v>
      </c>
      <c r="E21" s="114"/>
      <c r="F21" s="113">
        <v>639383137</v>
      </c>
      <c r="G21" s="114"/>
      <c r="H21" s="113">
        <v>6430880</v>
      </c>
      <c r="I21" s="114"/>
      <c r="J21" s="113">
        <v>184752900340</v>
      </c>
      <c r="K21" s="114"/>
      <c r="L21" s="113">
        <v>98826382718</v>
      </c>
      <c r="M21" s="114"/>
      <c r="N21" s="113">
        <v>3857528830</v>
      </c>
      <c r="O21" s="114"/>
      <c r="P21" s="113">
        <v>85926517622</v>
      </c>
      <c r="Q21" s="114"/>
      <c r="R21" s="34"/>
      <c r="S21" s="24">
        <f>+J21-四表!B30</f>
        <v>0</v>
      </c>
      <c r="T21" s="24">
        <f>+L21+四表!B31</f>
        <v>0</v>
      </c>
    </row>
    <row r="22" spans="2:22" ht="13.5" customHeight="1" x14ac:dyDescent="0.2">
      <c r="B22" s="118" t="s">
        <v>114</v>
      </c>
      <c r="C22" s="118"/>
      <c r="D22" s="113">
        <v>0</v>
      </c>
      <c r="E22" s="114"/>
      <c r="F22" s="113">
        <v>0</v>
      </c>
      <c r="G22" s="114"/>
      <c r="H22" s="113">
        <v>0</v>
      </c>
      <c r="I22" s="114"/>
      <c r="J22" s="113">
        <v>0</v>
      </c>
      <c r="K22" s="114"/>
      <c r="L22" s="113">
        <v>0</v>
      </c>
      <c r="M22" s="114"/>
      <c r="N22" s="113">
        <v>0</v>
      </c>
      <c r="O22" s="114"/>
      <c r="P22" s="113">
        <v>0</v>
      </c>
      <c r="Q22" s="114"/>
      <c r="R22" s="34"/>
      <c r="S22" s="24">
        <f>+J22-四表!B32</f>
        <v>0</v>
      </c>
      <c r="T22" s="24">
        <f>+L22+四表!B33</f>
        <v>0</v>
      </c>
    </row>
    <row r="23" spans="2:22" ht="13.5" customHeight="1" x14ac:dyDescent="0.2">
      <c r="B23" s="119" t="s">
        <v>115</v>
      </c>
      <c r="C23" s="119"/>
      <c r="D23" s="113">
        <v>2695476141</v>
      </c>
      <c r="E23" s="114"/>
      <c r="F23" s="113">
        <v>1676491971</v>
      </c>
      <c r="G23" s="114"/>
      <c r="H23" s="113">
        <v>373413773</v>
      </c>
      <c r="I23" s="114"/>
      <c r="J23" s="113">
        <v>3998554339</v>
      </c>
      <c r="K23" s="114"/>
      <c r="L23" s="113">
        <v>0</v>
      </c>
      <c r="M23" s="114"/>
      <c r="N23" s="113">
        <v>0</v>
      </c>
      <c r="O23" s="114"/>
      <c r="P23" s="113">
        <v>3998554339</v>
      </c>
      <c r="Q23" s="114"/>
      <c r="R23" s="34"/>
      <c r="S23" s="24">
        <f>+J23-四表!B34</f>
        <v>0</v>
      </c>
    </row>
    <row r="24" spans="2:22" x14ac:dyDescent="0.2">
      <c r="B24" s="118" t="s">
        <v>119</v>
      </c>
      <c r="C24" s="118"/>
      <c r="D24" s="113">
        <v>13771550023</v>
      </c>
      <c r="E24" s="114"/>
      <c r="F24" s="113">
        <v>372295938</v>
      </c>
      <c r="G24" s="114"/>
      <c r="H24" s="113">
        <v>28085514</v>
      </c>
      <c r="I24" s="114"/>
      <c r="J24" s="113">
        <v>14115760447</v>
      </c>
      <c r="K24" s="114"/>
      <c r="L24" s="113">
        <v>7524474158</v>
      </c>
      <c r="M24" s="114"/>
      <c r="N24" s="113">
        <v>637000271</v>
      </c>
      <c r="O24" s="114"/>
      <c r="P24" s="113">
        <v>6591286289</v>
      </c>
      <c r="Q24" s="114"/>
      <c r="R24" s="34"/>
      <c r="S24" s="24">
        <f>+J24-四表!B35</f>
        <v>0</v>
      </c>
      <c r="T24" s="24">
        <f>+L24+四表!B36</f>
        <v>0</v>
      </c>
    </row>
    <row r="25" spans="2:22" x14ac:dyDescent="0.2">
      <c r="B25" s="127" t="s">
        <v>120</v>
      </c>
      <c r="C25" s="128"/>
      <c r="D25" s="113">
        <v>297720158613</v>
      </c>
      <c r="E25" s="114"/>
      <c r="F25" s="113">
        <v>4330084420</v>
      </c>
      <c r="G25" s="114"/>
      <c r="H25" s="113">
        <v>1656308401</v>
      </c>
      <c r="I25" s="114"/>
      <c r="J25" s="113">
        <v>300393934632</v>
      </c>
      <c r="K25" s="114"/>
      <c r="L25" s="113">
        <v>153744195511</v>
      </c>
      <c r="M25" s="114"/>
      <c r="N25" s="113">
        <v>6459260321</v>
      </c>
      <c r="O25" s="114"/>
      <c r="P25" s="113">
        <v>146649739121</v>
      </c>
      <c r="Q25" s="114"/>
      <c r="R25" s="34"/>
      <c r="U25" s="24">
        <f>+P25-四表!B9</f>
        <v>0</v>
      </c>
      <c r="V25" s="24">
        <f>+N25-V26-V27</f>
        <v>0</v>
      </c>
    </row>
    <row r="26" spans="2:22" x14ac:dyDescent="0.2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37"/>
      <c r="N26" s="37"/>
      <c r="O26" s="37"/>
      <c r="P26" s="38"/>
      <c r="Q26" s="38"/>
      <c r="R26" s="38"/>
      <c r="U26" s="96" t="s">
        <v>424</v>
      </c>
      <c r="V26" s="97">
        <v>-43745693</v>
      </c>
    </row>
    <row r="27" spans="2:22" x14ac:dyDescent="0.2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U27" s="96" t="s">
        <v>425</v>
      </c>
      <c r="V27" s="24">
        <f>+四表!J18</f>
        <v>6503006014</v>
      </c>
    </row>
    <row r="28" spans="2:22" ht="16.5" x14ac:dyDescent="0.2">
      <c r="B28" s="41" t="s">
        <v>121</v>
      </c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R28" s="9" t="s">
        <v>94</v>
      </c>
    </row>
    <row r="29" spans="2:22" x14ac:dyDescent="0.2">
      <c r="B29" s="124" t="s">
        <v>100</v>
      </c>
      <c r="C29" s="124"/>
      <c r="D29" s="124" t="s">
        <v>122</v>
      </c>
      <c r="E29" s="124"/>
      <c r="F29" s="124" t="s">
        <v>123</v>
      </c>
      <c r="G29" s="124"/>
      <c r="H29" s="124" t="s">
        <v>124</v>
      </c>
      <c r="I29" s="124"/>
      <c r="J29" s="124" t="s">
        <v>125</v>
      </c>
      <c r="K29" s="124"/>
      <c r="L29" s="124" t="s">
        <v>126</v>
      </c>
      <c r="M29" s="124"/>
      <c r="N29" s="124" t="s">
        <v>127</v>
      </c>
      <c r="O29" s="124"/>
      <c r="P29" s="124" t="s">
        <v>128</v>
      </c>
      <c r="Q29" s="124"/>
      <c r="R29" s="124" t="s">
        <v>129</v>
      </c>
    </row>
    <row r="30" spans="2:22" x14ac:dyDescent="0.2"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</row>
    <row r="31" spans="2:22" x14ac:dyDescent="0.2">
      <c r="B31" s="125" t="s">
        <v>106</v>
      </c>
      <c r="C31" s="126"/>
      <c r="D31" s="111">
        <v>5536977858</v>
      </c>
      <c r="E31" s="112"/>
      <c r="F31" s="111">
        <v>17294281255</v>
      </c>
      <c r="G31" s="112"/>
      <c r="H31" s="111">
        <v>720770970</v>
      </c>
      <c r="I31" s="112"/>
      <c r="J31" s="111">
        <v>5702417675</v>
      </c>
      <c r="K31" s="112"/>
      <c r="L31" s="111">
        <v>4187080449</v>
      </c>
      <c r="M31" s="112"/>
      <c r="N31" s="111">
        <v>1333628377</v>
      </c>
      <c r="O31" s="112"/>
      <c r="P31" s="111">
        <v>8532750191</v>
      </c>
      <c r="Q31" s="112"/>
      <c r="R31" s="58">
        <f t="shared" ref="R31:R48" si="0">+SUM(D31:Q31)</f>
        <v>43307906775</v>
      </c>
      <c r="U31" s="98">
        <f>+R31-P8</f>
        <v>0</v>
      </c>
    </row>
    <row r="32" spans="2:22" x14ac:dyDescent="0.2">
      <c r="B32" s="119" t="s">
        <v>117</v>
      </c>
      <c r="C32" s="119"/>
      <c r="D32" s="111">
        <v>1111608196</v>
      </c>
      <c r="E32" s="112"/>
      <c r="F32" s="111">
        <v>4152244442</v>
      </c>
      <c r="G32" s="112"/>
      <c r="H32" s="111">
        <v>281503499</v>
      </c>
      <c r="I32" s="112"/>
      <c r="J32" s="111">
        <v>807387276</v>
      </c>
      <c r="K32" s="112"/>
      <c r="L32" s="111">
        <v>336615669</v>
      </c>
      <c r="M32" s="112"/>
      <c r="N32" s="111">
        <v>148576901</v>
      </c>
      <c r="O32" s="112"/>
      <c r="P32" s="111">
        <v>5663845056</v>
      </c>
      <c r="Q32" s="112"/>
      <c r="R32" s="58">
        <f t="shared" si="0"/>
        <v>12501781039</v>
      </c>
      <c r="U32" s="98">
        <f t="shared" ref="U32:U48" si="1">+R32-P9</f>
        <v>0</v>
      </c>
    </row>
    <row r="33" spans="2:21" x14ac:dyDescent="0.2">
      <c r="B33" s="119" t="s">
        <v>108</v>
      </c>
      <c r="C33" s="119"/>
      <c r="D33" s="111">
        <v>0</v>
      </c>
      <c r="E33" s="112"/>
      <c r="F33" s="111">
        <v>0</v>
      </c>
      <c r="G33" s="112"/>
      <c r="H33" s="111">
        <v>0</v>
      </c>
      <c r="I33" s="112"/>
      <c r="J33" s="111">
        <v>0</v>
      </c>
      <c r="K33" s="112"/>
      <c r="L33" s="111">
        <v>0</v>
      </c>
      <c r="M33" s="112"/>
      <c r="N33" s="111">
        <v>0</v>
      </c>
      <c r="O33" s="112"/>
      <c r="P33" s="111">
        <v>0</v>
      </c>
      <c r="Q33" s="112"/>
      <c r="R33" s="58">
        <f t="shared" si="0"/>
        <v>0</v>
      </c>
      <c r="U33" s="98">
        <f t="shared" si="1"/>
        <v>0</v>
      </c>
    </row>
    <row r="34" spans="2:21" x14ac:dyDescent="0.2">
      <c r="B34" s="118" t="s">
        <v>109</v>
      </c>
      <c r="C34" s="118"/>
      <c r="D34" s="111">
        <v>2769057358</v>
      </c>
      <c r="E34" s="112"/>
      <c r="F34" s="111">
        <v>12207215035</v>
      </c>
      <c r="G34" s="112"/>
      <c r="H34" s="111">
        <v>394722338</v>
      </c>
      <c r="I34" s="112"/>
      <c r="J34" s="111">
        <v>4894205398</v>
      </c>
      <c r="K34" s="112"/>
      <c r="L34" s="111">
        <v>1994395659</v>
      </c>
      <c r="M34" s="112"/>
      <c r="N34" s="111">
        <v>801036576</v>
      </c>
      <c r="O34" s="112"/>
      <c r="P34" s="111">
        <v>2642490798</v>
      </c>
      <c r="Q34" s="112"/>
      <c r="R34" s="58">
        <f t="shared" si="0"/>
        <v>25703123162</v>
      </c>
      <c r="U34" s="98">
        <f t="shared" si="1"/>
        <v>0</v>
      </c>
    </row>
    <row r="35" spans="2:21" x14ac:dyDescent="0.2">
      <c r="B35" s="119" t="s">
        <v>110</v>
      </c>
      <c r="C35" s="119"/>
      <c r="D35" s="111">
        <v>1656312304</v>
      </c>
      <c r="E35" s="112"/>
      <c r="F35" s="111">
        <v>800361778</v>
      </c>
      <c r="G35" s="112"/>
      <c r="H35" s="111">
        <v>44050133</v>
      </c>
      <c r="I35" s="112"/>
      <c r="J35" s="111">
        <v>825001</v>
      </c>
      <c r="K35" s="112"/>
      <c r="L35" s="111">
        <v>1856069121</v>
      </c>
      <c r="M35" s="112"/>
      <c r="N35" s="111">
        <v>213525900</v>
      </c>
      <c r="O35" s="112"/>
      <c r="P35" s="111">
        <v>191707937</v>
      </c>
      <c r="Q35" s="112"/>
      <c r="R35" s="58">
        <f t="shared" si="0"/>
        <v>4762852174</v>
      </c>
      <c r="U35" s="98">
        <f t="shared" si="1"/>
        <v>0</v>
      </c>
    </row>
    <row r="36" spans="2:21" x14ac:dyDescent="0.2">
      <c r="B36" s="122" t="s">
        <v>111</v>
      </c>
      <c r="C36" s="122"/>
      <c r="D36" s="111">
        <v>0</v>
      </c>
      <c r="E36" s="112"/>
      <c r="F36" s="111">
        <v>0</v>
      </c>
      <c r="G36" s="112"/>
      <c r="H36" s="111">
        <v>0</v>
      </c>
      <c r="I36" s="112"/>
      <c r="J36" s="111">
        <v>0</v>
      </c>
      <c r="K36" s="112"/>
      <c r="L36" s="111">
        <v>0</v>
      </c>
      <c r="M36" s="112"/>
      <c r="N36" s="111">
        <v>0</v>
      </c>
      <c r="O36" s="112"/>
      <c r="P36" s="111">
        <v>0</v>
      </c>
      <c r="Q36" s="112"/>
      <c r="R36" s="58">
        <f t="shared" si="0"/>
        <v>0</v>
      </c>
      <c r="U36" s="98">
        <f t="shared" si="1"/>
        <v>0</v>
      </c>
    </row>
    <row r="37" spans="2:21" x14ac:dyDescent="0.2">
      <c r="B37" s="123" t="s">
        <v>112</v>
      </c>
      <c r="C37" s="123"/>
      <c r="D37" s="111">
        <v>0</v>
      </c>
      <c r="E37" s="112"/>
      <c r="F37" s="111">
        <v>0</v>
      </c>
      <c r="G37" s="112"/>
      <c r="H37" s="111">
        <v>0</v>
      </c>
      <c r="I37" s="112"/>
      <c r="J37" s="111">
        <v>0</v>
      </c>
      <c r="K37" s="112"/>
      <c r="L37" s="111">
        <v>0</v>
      </c>
      <c r="M37" s="112"/>
      <c r="N37" s="111">
        <v>0</v>
      </c>
      <c r="O37" s="112"/>
      <c r="P37" s="111">
        <v>0</v>
      </c>
      <c r="Q37" s="112"/>
      <c r="R37" s="58">
        <f t="shared" si="0"/>
        <v>0</v>
      </c>
      <c r="U37" s="98">
        <f t="shared" si="1"/>
        <v>0</v>
      </c>
    </row>
    <row r="38" spans="2:21" x14ac:dyDescent="0.2">
      <c r="B38" s="122" t="s">
        <v>113</v>
      </c>
      <c r="C38" s="122"/>
      <c r="D38" s="111">
        <v>0</v>
      </c>
      <c r="E38" s="112"/>
      <c r="F38" s="111">
        <v>0</v>
      </c>
      <c r="G38" s="112"/>
      <c r="H38" s="111">
        <v>0</v>
      </c>
      <c r="I38" s="112"/>
      <c r="J38" s="111">
        <v>0</v>
      </c>
      <c r="K38" s="112"/>
      <c r="L38" s="111">
        <v>0</v>
      </c>
      <c r="M38" s="112"/>
      <c r="N38" s="111">
        <v>0</v>
      </c>
      <c r="O38" s="112"/>
      <c r="P38" s="111">
        <v>0</v>
      </c>
      <c r="Q38" s="112"/>
      <c r="R38" s="58">
        <f t="shared" si="0"/>
        <v>0</v>
      </c>
      <c r="U38" s="98">
        <f t="shared" si="1"/>
        <v>0</v>
      </c>
    </row>
    <row r="39" spans="2:21" x14ac:dyDescent="0.2">
      <c r="B39" s="119" t="s">
        <v>114</v>
      </c>
      <c r="C39" s="119"/>
      <c r="D39" s="111">
        <v>0</v>
      </c>
      <c r="E39" s="112"/>
      <c r="F39" s="111">
        <v>0</v>
      </c>
      <c r="G39" s="112"/>
      <c r="H39" s="111">
        <v>0</v>
      </c>
      <c r="I39" s="112"/>
      <c r="J39" s="111">
        <v>0</v>
      </c>
      <c r="K39" s="112"/>
      <c r="L39" s="111">
        <v>0</v>
      </c>
      <c r="M39" s="112"/>
      <c r="N39" s="111">
        <v>0</v>
      </c>
      <c r="O39" s="112"/>
      <c r="P39" s="111">
        <v>0</v>
      </c>
      <c r="Q39" s="112"/>
      <c r="R39" s="58">
        <f t="shared" si="0"/>
        <v>0</v>
      </c>
      <c r="U39" s="98">
        <f t="shared" si="1"/>
        <v>0</v>
      </c>
    </row>
    <row r="40" spans="2:21" x14ac:dyDescent="0.2">
      <c r="B40" s="119" t="s">
        <v>115</v>
      </c>
      <c r="C40" s="119"/>
      <c r="D40" s="111">
        <v>0</v>
      </c>
      <c r="E40" s="112"/>
      <c r="F40" s="111">
        <v>134460000</v>
      </c>
      <c r="G40" s="112"/>
      <c r="H40" s="111">
        <v>495000</v>
      </c>
      <c r="I40" s="112"/>
      <c r="J40" s="111">
        <v>0</v>
      </c>
      <c r="K40" s="112"/>
      <c r="L40" s="111">
        <v>0</v>
      </c>
      <c r="M40" s="112"/>
      <c r="N40" s="111">
        <v>170489000</v>
      </c>
      <c r="O40" s="112"/>
      <c r="P40" s="111">
        <v>34706400</v>
      </c>
      <c r="Q40" s="112"/>
      <c r="R40" s="58">
        <f t="shared" si="0"/>
        <v>340150400</v>
      </c>
      <c r="U40" s="98">
        <f t="shared" si="1"/>
        <v>0</v>
      </c>
    </row>
    <row r="41" spans="2:21" x14ac:dyDescent="0.2">
      <c r="B41" s="120" t="s">
        <v>116</v>
      </c>
      <c r="C41" s="121"/>
      <c r="D41" s="111">
        <v>93486888479</v>
      </c>
      <c r="E41" s="112"/>
      <c r="F41" s="111">
        <v>708354424</v>
      </c>
      <c r="G41" s="112"/>
      <c r="H41" s="111">
        <v>0</v>
      </c>
      <c r="I41" s="112"/>
      <c r="J41" s="111">
        <v>6043647</v>
      </c>
      <c r="K41" s="112"/>
      <c r="L41" s="111">
        <v>2160584893</v>
      </c>
      <c r="M41" s="112"/>
      <c r="N41" s="111">
        <v>382227000</v>
      </c>
      <c r="O41" s="112"/>
      <c r="P41" s="111">
        <v>6447614</v>
      </c>
      <c r="Q41" s="112"/>
      <c r="R41" s="58">
        <f t="shared" si="0"/>
        <v>96750546057</v>
      </c>
      <c r="U41" s="98">
        <f t="shared" si="1"/>
        <v>0</v>
      </c>
    </row>
    <row r="42" spans="2:21" x14ac:dyDescent="0.2">
      <c r="B42" s="119" t="s">
        <v>117</v>
      </c>
      <c r="C42" s="119"/>
      <c r="D42" s="111">
        <v>2874652995</v>
      </c>
      <c r="E42" s="112"/>
      <c r="F42" s="111">
        <v>153009607</v>
      </c>
      <c r="G42" s="112"/>
      <c r="H42" s="111">
        <v>0</v>
      </c>
      <c r="I42" s="112"/>
      <c r="J42" s="111">
        <v>6043646</v>
      </c>
      <c r="K42" s="112"/>
      <c r="L42" s="111">
        <v>1838118093</v>
      </c>
      <c r="M42" s="112"/>
      <c r="N42" s="111">
        <v>13613949</v>
      </c>
      <c r="O42" s="112"/>
      <c r="P42" s="111">
        <v>6447614</v>
      </c>
      <c r="Q42" s="112"/>
      <c r="R42" s="58">
        <f t="shared" si="0"/>
        <v>4891885904</v>
      </c>
      <c r="U42" s="98">
        <f t="shared" si="1"/>
        <v>0</v>
      </c>
    </row>
    <row r="43" spans="2:21" x14ac:dyDescent="0.2">
      <c r="B43" s="119" t="s">
        <v>118</v>
      </c>
      <c r="C43" s="119"/>
      <c r="D43" s="111">
        <v>1650412401</v>
      </c>
      <c r="E43" s="112"/>
      <c r="F43" s="111">
        <v>250100339</v>
      </c>
      <c r="G43" s="112"/>
      <c r="H43" s="111">
        <v>0</v>
      </c>
      <c r="I43" s="112"/>
      <c r="J43" s="111">
        <v>0</v>
      </c>
      <c r="K43" s="112"/>
      <c r="L43" s="111">
        <v>33075450</v>
      </c>
      <c r="M43" s="112"/>
      <c r="N43" s="111">
        <v>2</v>
      </c>
      <c r="O43" s="112"/>
      <c r="P43" s="111">
        <v>0</v>
      </c>
      <c r="Q43" s="112"/>
      <c r="R43" s="58">
        <f t="shared" si="0"/>
        <v>1933588192</v>
      </c>
      <c r="U43" s="98">
        <f t="shared" si="1"/>
        <v>0</v>
      </c>
    </row>
    <row r="44" spans="2:21" x14ac:dyDescent="0.2">
      <c r="B44" s="118" t="s">
        <v>110</v>
      </c>
      <c r="C44" s="118"/>
      <c r="D44" s="111">
        <v>84963268744</v>
      </c>
      <c r="E44" s="112"/>
      <c r="F44" s="111">
        <v>305244478</v>
      </c>
      <c r="G44" s="112"/>
      <c r="H44" s="111">
        <v>0</v>
      </c>
      <c r="I44" s="112"/>
      <c r="J44" s="111">
        <v>1</v>
      </c>
      <c r="K44" s="112"/>
      <c r="L44" s="111">
        <v>289391350</v>
      </c>
      <c r="M44" s="112"/>
      <c r="N44" s="111">
        <v>368613049</v>
      </c>
      <c r="O44" s="112"/>
      <c r="P44" s="111">
        <v>0</v>
      </c>
      <c r="Q44" s="112"/>
      <c r="R44" s="58">
        <f t="shared" si="0"/>
        <v>85926517622</v>
      </c>
      <c r="U44" s="98">
        <f t="shared" si="1"/>
        <v>0</v>
      </c>
    </row>
    <row r="45" spans="2:21" x14ac:dyDescent="0.2">
      <c r="B45" s="119" t="s">
        <v>114</v>
      </c>
      <c r="C45" s="119"/>
      <c r="D45" s="111">
        <v>0</v>
      </c>
      <c r="E45" s="112"/>
      <c r="F45" s="111">
        <v>0</v>
      </c>
      <c r="G45" s="112"/>
      <c r="H45" s="111">
        <v>0</v>
      </c>
      <c r="I45" s="112"/>
      <c r="J45" s="111">
        <v>0</v>
      </c>
      <c r="K45" s="112"/>
      <c r="L45" s="111">
        <v>0</v>
      </c>
      <c r="M45" s="112"/>
      <c r="N45" s="111">
        <v>0</v>
      </c>
      <c r="O45" s="112"/>
      <c r="P45" s="111">
        <v>0</v>
      </c>
      <c r="Q45" s="112"/>
      <c r="R45" s="58">
        <f t="shared" si="0"/>
        <v>0</v>
      </c>
      <c r="U45" s="98">
        <f t="shared" si="1"/>
        <v>0</v>
      </c>
    </row>
    <row r="46" spans="2:21" x14ac:dyDescent="0.2">
      <c r="B46" s="118" t="s">
        <v>115</v>
      </c>
      <c r="C46" s="118"/>
      <c r="D46" s="111">
        <v>3998554339</v>
      </c>
      <c r="E46" s="112"/>
      <c r="F46" s="111">
        <v>0</v>
      </c>
      <c r="G46" s="112"/>
      <c r="H46" s="111">
        <v>0</v>
      </c>
      <c r="I46" s="112"/>
      <c r="J46" s="111">
        <v>0</v>
      </c>
      <c r="K46" s="112"/>
      <c r="L46" s="111">
        <v>0</v>
      </c>
      <c r="M46" s="112"/>
      <c r="N46" s="111">
        <v>0</v>
      </c>
      <c r="O46" s="112"/>
      <c r="P46" s="111">
        <v>0</v>
      </c>
      <c r="Q46" s="112"/>
      <c r="R46" s="58">
        <f t="shared" si="0"/>
        <v>3998554339</v>
      </c>
      <c r="U46" s="98">
        <f t="shared" si="1"/>
        <v>0</v>
      </c>
    </row>
    <row r="47" spans="2:21" x14ac:dyDescent="0.2">
      <c r="B47" s="116" t="s">
        <v>119</v>
      </c>
      <c r="C47" s="117"/>
      <c r="D47" s="111">
        <v>3641755850</v>
      </c>
      <c r="E47" s="112"/>
      <c r="F47" s="111">
        <v>427723248</v>
      </c>
      <c r="G47" s="112"/>
      <c r="H47" s="111">
        <v>51624700</v>
      </c>
      <c r="I47" s="112"/>
      <c r="J47" s="111">
        <v>2316876954</v>
      </c>
      <c r="K47" s="112"/>
      <c r="L47" s="111">
        <v>30310511</v>
      </c>
      <c r="M47" s="112"/>
      <c r="N47" s="111">
        <v>74027848</v>
      </c>
      <c r="O47" s="112"/>
      <c r="P47" s="111">
        <v>48967178</v>
      </c>
      <c r="Q47" s="112"/>
      <c r="R47" s="58">
        <f>+SUM(D47:Q47)</f>
        <v>6591286289</v>
      </c>
      <c r="U47" s="98">
        <f t="shared" si="1"/>
        <v>0</v>
      </c>
    </row>
    <row r="48" spans="2:21" ht="13.5" customHeight="1" x14ac:dyDescent="0.2">
      <c r="B48" s="115" t="s">
        <v>129</v>
      </c>
      <c r="C48" s="115"/>
      <c r="D48" s="111">
        <v>102665622187</v>
      </c>
      <c r="E48" s="112"/>
      <c r="F48" s="111">
        <v>18430358927</v>
      </c>
      <c r="G48" s="112"/>
      <c r="H48" s="111">
        <v>772395670</v>
      </c>
      <c r="I48" s="112"/>
      <c r="J48" s="111">
        <v>8025338276</v>
      </c>
      <c r="K48" s="112"/>
      <c r="L48" s="111">
        <v>6377975853</v>
      </c>
      <c r="M48" s="112"/>
      <c r="N48" s="111">
        <v>1789883225</v>
      </c>
      <c r="O48" s="112"/>
      <c r="P48" s="113">
        <v>8588164983</v>
      </c>
      <c r="Q48" s="114"/>
      <c r="R48" s="58">
        <f t="shared" si="0"/>
        <v>146649739121</v>
      </c>
      <c r="U48" s="98">
        <f t="shared" si="1"/>
        <v>0</v>
      </c>
    </row>
  </sheetData>
  <mergeCells count="309">
    <mergeCell ref="A1:E1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9:C30"/>
    <mergeCell ref="D29:E30"/>
    <mergeCell ref="F29:G30"/>
    <mergeCell ref="H29:I30"/>
    <mergeCell ref="J29:K30"/>
    <mergeCell ref="L29:M30"/>
    <mergeCell ref="N29:O30"/>
    <mergeCell ref="P29:Q30"/>
    <mergeCell ref="B25:C25"/>
    <mergeCell ref="D25:E25"/>
    <mergeCell ref="F25:G25"/>
    <mergeCell ref="H25:I25"/>
    <mergeCell ref="J25:K25"/>
    <mergeCell ref="L25:M25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</mergeCells>
  <phoneticPr fontId="3"/>
  <pageMargins left="0.78740157480314965" right="0.39370078740157483" top="0.6692913385826772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N39"/>
  <sheetViews>
    <sheetView view="pageBreakPreview" zoomScale="80" zoomScaleNormal="100" zoomScaleSheetLayoutView="80" workbookViewId="0">
      <selection activeCell="N29" sqref="N29"/>
    </sheetView>
  </sheetViews>
  <sheetFormatPr defaultColWidth="8.90625" defaultRowHeight="11" x14ac:dyDescent="0.2"/>
  <cols>
    <col min="1" max="1" width="36.90625" style="7" customWidth="1"/>
    <col min="2" max="11" width="15.36328125" style="7" customWidth="1"/>
    <col min="12" max="12" width="8.90625" style="7"/>
    <col min="13" max="13" width="11.08984375" style="7" bestFit="1" customWidth="1"/>
    <col min="14" max="14" width="9.453125" style="7" bestFit="1" customWidth="1"/>
    <col min="15" max="16384" width="8.90625" style="7"/>
  </cols>
  <sheetData>
    <row r="1" spans="1:14" ht="14" x14ac:dyDescent="0.2">
      <c r="A1" s="43" t="s">
        <v>130</v>
      </c>
      <c r="J1" s="49"/>
      <c r="K1" s="9" t="str">
        <f>"自治体名："&amp;基礎情報!C2</f>
        <v>自治体名：常陸太田市　全体会計</v>
      </c>
    </row>
    <row r="2" spans="1:14" ht="13" x14ac:dyDescent="0.2">
      <c r="A2" s="8"/>
      <c r="J2" s="49"/>
      <c r="K2" s="9" t="str">
        <f>"年度：令和"&amp;基礎情報!C3&amp;"年度"</f>
        <v>年度：令和3年度</v>
      </c>
    </row>
    <row r="4" spans="1:14" ht="13" x14ac:dyDescent="0.2">
      <c r="A4" s="5" t="s">
        <v>0</v>
      </c>
      <c r="H4" s="9" t="s">
        <v>94</v>
      </c>
    </row>
    <row r="5" spans="1:14" ht="37.5" customHeight="1" x14ac:dyDescent="0.2">
      <c r="A5" s="3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</row>
    <row r="6" spans="1:14" ht="18" customHeight="1" x14ac:dyDescent="0.2">
      <c r="A6" s="4"/>
      <c r="B6" s="2"/>
      <c r="C6" s="2"/>
      <c r="D6" s="2">
        <f>B6*C6</f>
        <v>0</v>
      </c>
      <c r="E6" s="2"/>
      <c r="F6" s="2">
        <f>B6*E6</f>
        <v>0</v>
      </c>
      <c r="G6" s="2">
        <f>D6-F6</f>
        <v>0</v>
      </c>
      <c r="H6" s="2"/>
    </row>
    <row r="7" spans="1:14" ht="18" customHeight="1" x14ac:dyDescent="0.2">
      <c r="A7" s="4"/>
      <c r="B7" s="2"/>
      <c r="C7" s="2"/>
      <c r="D7" s="2">
        <f t="shared" ref="D7" si="0">B7*C7</f>
        <v>0</v>
      </c>
      <c r="E7" s="2"/>
      <c r="F7" s="2">
        <f t="shared" ref="F7" si="1">B7*E7</f>
        <v>0</v>
      </c>
      <c r="G7" s="2">
        <f t="shared" ref="G7" si="2">D7-F7</f>
        <v>0</v>
      </c>
      <c r="H7" s="2"/>
    </row>
    <row r="8" spans="1:14" ht="18" customHeight="1" x14ac:dyDescent="0.2">
      <c r="A8" s="6" t="s">
        <v>9</v>
      </c>
      <c r="B8" s="2">
        <f t="shared" ref="B8:H8" si="3">SUM(B6:B7)</f>
        <v>0</v>
      </c>
      <c r="C8" s="2">
        <f t="shared" si="3"/>
        <v>0</v>
      </c>
      <c r="D8" s="2">
        <f t="shared" si="3"/>
        <v>0</v>
      </c>
      <c r="E8" s="2">
        <f t="shared" si="3"/>
        <v>0</v>
      </c>
      <c r="F8" s="2">
        <f t="shared" si="3"/>
        <v>0</v>
      </c>
      <c r="G8" s="2">
        <f t="shared" si="3"/>
        <v>0</v>
      </c>
      <c r="H8" s="2">
        <f t="shared" si="3"/>
        <v>0</v>
      </c>
      <c r="L8" s="7" t="s">
        <v>386</v>
      </c>
      <c r="M8" s="7">
        <f>+四表!B42</f>
        <v>0</v>
      </c>
      <c r="N8" s="7">
        <f>+D8-M8</f>
        <v>0</v>
      </c>
    </row>
    <row r="10" spans="1:14" ht="13" x14ac:dyDescent="0.2">
      <c r="A10" s="5" t="s">
        <v>10</v>
      </c>
      <c r="J10" s="9" t="s">
        <v>94</v>
      </c>
    </row>
    <row r="11" spans="1:14" ht="37.5" customHeight="1" x14ac:dyDescent="0.2">
      <c r="A11" s="3" t="s">
        <v>11</v>
      </c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 t="s">
        <v>18</v>
      </c>
      <c r="I11" s="1" t="s">
        <v>19</v>
      </c>
      <c r="J11" s="1" t="s">
        <v>8</v>
      </c>
    </row>
    <row r="12" spans="1:14" ht="18" customHeight="1" x14ac:dyDescent="0.2">
      <c r="A12" s="4" t="s">
        <v>434</v>
      </c>
      <c r="B12" s="2">
        <v>10000000</v>
      </c>
      <c r="C12" s="2">
        <v>20741682</v>
      </c>
      <c r="D12" s="2">
        <v>18383611</v>
      </c>
      <c r="E12" s="2">
        <f>C12-D12</f>
        <v>2358071</v>
      </c>
      <c r="F12" s="2">
        <v>20000000</v>
      </c>
      <c r="G12" s="20">
        <f>IFERROR(B12/F12,0)</f>
        <v>0.5</v>
      </c>
      <c r="H12" s="2">
        <f>+E12*G12</f>
        <v>1179035.5</v>
      </c>
      <c r="I12" s="2">
        <v>8820965</v>
      </c>
      <c r="J12" s="2">
        <v>10000000</v>
      </c>
    </row>
    <row r="13" spans="1:14" ht="18" customHeight="1" x14ac:dyDescent="0.2">
      <c r="A13" s="4" t="s">
        <v>435</v>
      </c>
      <c r="B13" s="2">
        <v>100000000</v>
      </c>
      <c r="C13" s="2">
        <v>164791534</v>
      </c>
      <c r="D13" s="2">
        <v>39946529</v>
      </c>
      <c r="E13" s="2">
        <f>C13-D13</f>
        <v>124845005</v>
      </c>
      <c r="F13" s="2">
        <v>135600000</v>
      </c>
      <c r="G13" s="20">
        <f>IFERROR(B13/F13,0)</f>
        <v>0.73746312684365778</v>
      </c>
      <c r="H13" s="2">
        <f>+E13*G13</f>
        <v>92068587.758112088</v>
      </c>
      <c r="I13" s="2">
        <v>0</v>
      </c>
      <c r="J13" s="2">
        <v>100000000</v>
      </c>
    </row>
    <row r="14" spans="1:14" ht="18" customHeight="1" x14ac:dyDescent="0.2">
      <c r="A14" s="4" t="s">
        <v>436</v>
      </c>
      <c r="B14" s="2">
        <v>30500000</v>
      </c>
      <c r="C14" s="2">
        <v>71763186</v>
      </c>
      <c r="D14" s="2">
        <v>6797016</v>
      </c>
      <c r="E14" s="2">
        <f t="shared" ref="E14" si="4">C14-D14</f>
        <v>64966170</v>
      </c>
      <c r="F14" s="2">
        <v>60000000</v>
      </c>
      <c r="G14" s="20">
        <f t="shared" ref="G14" si="5">IFERROR(B14/F14,0)</f>
        <v>0.5083333333333333</v>
      </c>
      <c r="H14" s="2">
        <f t="shared" ref="H14" si="6">+E14*G14</f>
        <v>33024469.749999996</v>
      </c>
      <c r="I14" s="2">
        <v>0</v>
      </c>
      <c r="J14" s="2">
        <v>30500000</v>
      </c>
    </row>
    <row r="15" spans="1:14" ht="18" customHeight="1" x14ac:dyDescent="0.2">
      <c r="A15" s="4"/>
      <c r="B15" s="2"/>
      <c r="C15" s="2"/>
      <c r="D15" s="2"/>
      <c r="E15" s="2">
        <f t="shared" ref="E15" si="7">C15-D15</f>
        <v>0</v>
      </c>
      <c r="F15" s="2"/>
      <c r="G15" s="20">
        <f t="shared" ref="G15" si="8">IFERROR(B15/F15,0)</f>
        <v>0</v>
      </c>
      <c r="H15" s="2">
        <f t="shared" ref="H15" si="9">+E15*G15</f>
        <v>0</v>
      </c>
      <c r="I15" s="2"/>
      <c r="J15" s="2"/>
      <c r="L15" s="7" t="s">
        <v>387</v>
      </c>
      <c r="M15" s="7">
        <f>+四表!B45</f>
        <v>-8820965</v>
      </c>
      <c r="N15" s="7">
        <f>+I16+M15</f>
        <v>0</v>
      </c>
    </row>
    <row r="16" spans="1:14" ht="18" customHeight="1" x14ac:dyDescent="0.2">
      <c r="A16" s="6" t="s">
        <v>9</v>
      </c>
      <c r="B16" s="2">
        <f>SUM(B12:B15)</f>
        <v>140500000</v>
      </c>
      <c r="C16" s="2">
        <f>SUM(C12:C15)</f>
        <v>257296402</v>
      </c>
      <c r="D16" s="2">
        <f>SUM(D12:D15)</f>
        <v>65127156</v>
      </c>
      <c r="E16" s="2">
        <f>SUM(E12:E15)</f>
        <v>192169246</v>
      </c>
      <c r="F16" s="2">
        <f>SUM(F12:F15)</f>
        <v>215600000</v>
      </c>
      <c r="G16" s="2"/>
      <c r="H16" s="2">
        <f>SUM(H12:H15)</f>
        <v>126272093.00811209</v>
      </c>
      <c r="I16" s="2">
        <f>SUM(I12:I15)</f>
        <v>8820965</v>
      </c>
      <c r="J16" s="2">
        <f>SUM(J12:J15)</f>
        <v>140500000</v>
      </c>
      <c r="L16" s="7" t="s">
        <v>385</v>
      </c>
      <c r="M16" s="7">
        <f>+四表!B43</f>
        <v>241106536</v>
      </c>
      <c r="N16" s="7">
        <f>+B16+J39-M17-M16-M38</f>
        <v>0</v>
      </c>
    </row>
    <row r="18" spans="1:11" ht="13" x14ac:dyDescent="0.2">
      <c r="A18" s="5" t="s">
        <v>20</v>
      </c>
      <c r="K18" s="9" t="s">
        <v>94</v>
      </c>
    </row>
    <row r="19" spans="1:11" ht="37.5" customHeight="1" x14ac:dyDescent="0.2">
      <c r="A19" s="3" t="s">
        <v>11</v>
      </c>
      <c r="B19" s="1" t="s">
        <v>21</v>
      </c>
      <c r="C19" s="1" t="s">
        <v>13</v>
      </c>
      <c r="D19" s="1" t="s">
        <v>14</v>
      </c>
      <c r="E19" s="1" t="s">
        <v>15</v>
      </c>
      <c r="F19" s="1" t="s">
        <v>16</v>
      </c>
      <c r="G19" s="1" t="s">
        <v>17</v>
      </c>
      <c r="H19" s="1" t="s">
        <v>18</v>
      </c>
      <c r="I19" s="1" t="s">
        <v>22</v>
      </c>
      <c r="J19" s="1" t="s">
        <v>23</v>
      </c>
      <c r="K19" s="1" t="s">
        <v>8</v>
      </c>
    </row>
    <row r="20" spans="1:11" ht="18" customHeight="1" x14ac:dyDescent="0.2">
      <c r="A20" s="4" t="s">
        <v>437</v>
      </c>
      <c r="B20" s="2">
        <v>21380000</v>
      </c>
      <c r="C20" s="2">
        <v>2204948854</v>
      </c>
      <c r="D20" s="2">
        <v>529669482</v>
      </c>
      <c r="E20" s="2">
        <f>C20-D20</f>
        <v>1675279372</v>
      </c>
      <c r="F20" s="2">
        <v>1900550000</v>
      </c>
      <c r="G20" s="20">
        <f t="shared" ref="G20:G26" si="10">IFERROR(B20/F20,0)</f>
        <v>1.1249375180868696E-2</v>
      </c>
      <c r="H20" s="2">
        <f>+E20*G20</f>
        <v>18845846.188398097</v>
      </c>
      <c r="I20" s="2"/>
      <c r="J20" s="2">
        <f>B20-I20</f>
        <v>21380000</v>
      </c>
      <c r="K20" s="2">
        <v>21380000</v>
      </c>
    </row>
    <row r="21" spans="1:11" ht="18" customHeight="1" x14ac:dyDescent="0.2">
      <c r="A21" s="4" t="s">
        <v>438</v>
      </c>
      <c r="B21" s="2">
        <v>500000</v>
      </c>
      <c r="C21" s="2">
        <v>3290041183</v>
      </c>
      <c r="D21" s="2">
        <v>806650857</v>
      </c>
      <c r="E21" s="2">
        <f t="shared" ref="E21" si="11">C21-D21</f>
        <v>2483390326</v>
      </c>
      <c r="F21" s="2">
        <v>20000000</v>
      </c>
      <c r="G21" s="20">
        <f t="shared" si="10"/>
        <v>2.5000000000000001E-2</v>
      </c>
      <c r="H21" s="2">
        <f t="shared" ref="H21" si="12">+E21*G21</f>
        <v>62084758.150000006</v>
      </c>
      <c r="I21" s="2"/>
      <c r="J21" s="2">
        <f t="shared" ref="J21" si="13">B21-I21</f>
        <v>500000</v>
      </c>
      <c r="K21" s="2">
        <v>500000</v>
      </c>
    </row>
    <row r="22" spans="1:11" ht="18" customHeight="1" x14ac:dyDescent="0.2">
      <c r="A22" s="4" t="s">
        <v>439</v>
      </c>
      <c r="B22" s="2">
        <v>4000000</v>
      </c>
      <c r="C22" s="2">
        <v>1183737000</v>
      </c>
      <c r="D22" s="2">
        <v>149274000</v>
      </c>
      <c r="E22" s="2">
        <f t="shared" ref="E22" si="14">C22-D22</f>
        <v>1034463000</v>
      </c>
      <c r="F22" s="2">
        <v>4126000000</v>
      </c>
      <c r="G22" s="20">
        <f t="shared" ref="G22" si="15">IFERROR(B22/F22,0)</f>
        <v>9.6946194861851677E-4</v>
      </c>
      <c r="H22" s="2">
        <f t="shared" ref="H22" si="16">+E22*G22</f>
        <v>1002872.5157537567</v>
      </c>
      <c r="I22" s="2">
        <v>3033764</v>
      </c>
      <c r="J22" s="2">
        <f t="shared" ref="J22" si="17">B22-I22</f>
        <v>966236</v>
      </c>
      <c r="K22" s="2">
        <v>1779496</v>
      </c>
    </row>
    <row r="23" spans="1:11" ht="18" customHeight="1" x14ac:dyDescent="0.2">
      <c r="A23" s="4" t="s">
        <v>440</v>
      </c>
      <c r="B23" s="2">
        <v>532000</v>
      </c>
      <c r="C23" s="2">
        <v>1725182375</v>
      </c>
      <c r="D23" s="2">
        <v>1062072667</v>
      </c>
      <c r="E23" s="2">
        <f t="shared" ref="E23:E26" si="18">C23-D23</f>
        <v>663109708</v>
      </c>
      <c r="F23" s="2">
        <v>30000000</v>
      </c>
      <c r="G23" s="20">
        <f t="shared" si="10"/>
        <v>1.7733333333333334E-2</v>
      </c>
      <c r="H23" s="2">
        <f t="shared" ref="H23:H26" si="19">+E23*G23</f>
        <v>11759145.488533333</v>
      </c>
      <c r="I23" s="2"/>
      <c r="J23" s="2">
        <f t="shared" ref="J23:J26" si="20">B23-I23</f>
        <v>532000</v>
      </c>
      <c r="K23" s="2">
        <v>532000</v>
      </c>
    </row>
    <row r="24" spans="1:11" ht="18" customHeight="1" x14ac:dyDescent="0.2">
      <c r="A24" s="4" t="s">
        <v>441</v>
      </c>
      <c r="B24" s="2">
        <v>8846000</v>
      </c>
      <c r="C24" s="2">
        <v>360000194</v>
      </c>
      <c r="D24" s="2">
        <v>83099903</v>
      </c>
      <c r="E24" s="2">
        <f t="shared" si="18"/>
        <v>276900291</v>
      </c>
      <c r="F24" s="2">
        <v>65003000</v>
      </c>
      <c r="G24" s="20">
        <f t="shared" si="10"/>
        <v>0.13608602679876314</v>
      </c>
      <c r="H24" s="2">
        <f t="shared" si="19"/>
        <v>37682260.421611309</v>
      </c>
      <c r="I24" s="2"/>
      <c r="J24" s="2">
        <f t="shared" si="20"/>
        <v>8846000</v>
      </c>
      <c r="K24" s="2">
        <v>8846000</v>
      </c>
    </row>
    <row r="25" spans="1:11" ht="18" customHeight="1" x14ac:dyDescent="0.2">
      <c r="A25" s="4" t="s">
        <v>442</v>
      </c>
      <c r="B25" s="2">
        <v>12370000</v>
      </c>
      <c r="C25" s="2">
        <v>179880312348</v>
      </c>
      <c r="D25" s="2">
        <v>172499566983</v>
      </c>
      <c r="E25" s="2">
        <f t="shared" si="18"/>
        <v>7380745365</v>
      </c>
      <c r="F25" s="2">
        <v>4530570000</v>
      </c>
      <c r="G25" s="20">
        <f t="shared" si="10"/>
        <v>2.7303407738982072E-3</v>
      </c>
      <c r="H25" s="2">
        <f t="shared" si="19"/>
        <v>20151950.011819705</v>
      </c>
      <c r="I25" s="2"/>
      <c r="J25" s="2">
        <f t="shared" si="20"/>
        <v>12370000</v>
      </c>
      <c r="K25" s="2">
        <v>12370000</v>
      </c>
    </row>
    <row r="26" spans="1:11" ht="18" customHeight="1" x14ac:dyDescent="0.2">
      <c r="A26" s="4" t="s">
        <v>443</v>
      </c>
      <c r="B26" s="2">
        <v>1920000</v>
      </c>
      <c r="C26" s="2">
        <v>1491111814</v>
      </c>
      <c r="D26" s="2">
        <v>1092260385</v>
      </c>
      <c r="E26" s="2">
        <f t="shared" si="18"/>
        <v>398851429</v>
      </c>
      <c r="F26" s="2">
        <v>187460000</v>
      </c>
      <c r="G26" s="20">
        <f t="shared" si="10"/>
        <v>1.0242184999466553E-2</v>
      </c>
      <c r="H26" s="2">
        <f t="shared" si="19"/>
        <v>4085110.1231195987</v>
      </c>
      <c r="I26" s="2"/>
      <c r="J26" s="2">
        <f t="shared" si="20"/>
        <v>1920000</v>
      </c>
      <c r="K26" s="2">
        <v>1920000</v>
      </c>
    </row>
    <row r="27" spans="1:11" ht="18" customHeight="1" x14ac:dyDescent="0.2">
      <c r="A27" s="4" t="s">
        <v>444</v>
      </c>
      <c r="B27" s="2">
        <v>35379300</v>
      </c>
      <c r="C27" s="2">
        <v>848950225296</v>
      </c>
      <c r="D27" s="2">
        <v>793272826269</v>
      </c>
      <c r="E27" s="2">
        <f t="shared" ref="E27:E36" si="21">C27-D27</f>
        <v>55677399027</v>
      </c>
      <c r="F27" s="2">
        <v>8858620135</v>
      </c>
      <c r="G27" s="20">
        <f t="shared" ref="G27:G36" si="22">IFERROR(B27/F27,0)</f>
        <v>3.9937709779673267E-3</v>
      </c>
      <c r="H27" s="2">
        <f t="shared" ref="H27:H36" si="23">+E27*G27</f>
        <v>222362780.36273888</v>
      </c>
      <c r="I27" s="2"/>
      <c r="J27" s="2">
        <f t="shared" ref="J27:J36" si="24">B27-I27</f>
        <v>35379300</v>
      </c>
      <c r="K27" s="2">
        <v>35379300</v>
      </c>
    </row>
    <row r="28" spans="1:11" ht="18" customHeight="1" x14ac:dyDescent="0.2">
      <c r="A28" s="4" t="s">
        <v>445</v>
      </c>
      <c r="B28" s="2">
        <v>2503000</v>
      </c>
      <c r="C28" s="2">
        <v>565493467</v>
      </c>
      <c r="D28" s="2">
        <v>11221095</v>
      </c>
      <c r="E28" s="2">
        <f t="shared" si="21"/>
        <v>554272372</v>
      </c>
      <c r="F28" s="2">
        <v>491400000</v>
      </c>
      <c r="G28" s="20">
        <f t="shared" si="22"/>
        <v>5.0936100936100938E-3</v>
      </c>
      <c r="H28" s="2">
        <f t="shared" si="23"/>
        <v>2823247.3486284087</v>
      </c>
      <c r="I28" s="2"/>
      <c r="J28" s="2">
        <f t="shared" si="24"/>
        <v>2503000</v>
      </c>
      <c r="K28" s="2">
        <v>2503000</v>
      </c>
    </row>
    <row r="29" spans="1:11" ht="18" customHeight="1" x14ac:dyDescent="0.2">
      <c r="A29" s="4" t="s">
        <v>446</v>
      </c>
      <c r="B29" s="2">
        <v>2587000</v>
      </c>
      <c r="C29" s="2">
        <v>860474815</v>
      </c>
      <c r="D29" s="2">
        <v>515831</v>
      </c>
      <c r="E29" s="2">
        <f t="shared" si="21"/>
        <v>859958984</v>
      </c>
      <c r="F29" s="2">
        <v>804311000</v>
      </c>
      <c r="G29" s="20">
        <f t="shared" si="22"/>
        <v>3.2164175300350237E-3</v>
      </c>
      <c r="H29" s="2">
        <f t="shared" si="23"/>
        <v>2765987.1512487084</v>
      </c>
      <c r="I29" s="2"/>
      <c r="J29" s="2">
        <f t="shared" si="24"/>
        <v>2587000</v>
      </c>
      <c r="K29" s="2">
        <v>2587000</v>
      </c>
    </row>
    <row r="30" spans="1:11" ht="18" customHeight="1" x14ac:dyDescent="0.2">
      <c r="A30" s="4" t="s">
        <v>447</v>
      </c>
      <c r="B30" s="2">
        <v>190000</v>
      </c>
      <c r="C30" s="2">
        <v>4660026925</v>
      </c>
      <c r="D30" s="2">
        <v>1252019763</v>
      </c>
      <c r="E30" s="2">
        <f t="shared" si="21"/>
        <v>3408007162</v>
      </c>
      <c r="F30" s="2">
        <v>74175000</v>
      </c>
      <c r="G30" s="20">
        <f t="shared" si="22"/>
        <v>2.5615099427030671E-3</v>
      </c>
      <c r="H30" s="2">
        <f t="shared" si="23"/>
        <v>8729644.2302662618</v>
      </c>
      <c r="I30" s="2"/>
      <c r="J30" s="2">
        <f t="shared" si="24"/>
        <v>190000</v>
      </c>
      <c r="K30" s="2">
        <v>190000</v>
      </c>
    </row>
    <row r="31" spans="1:11" ht="18" customHeight="1" x14ac:dyDescent="0.2">
      <c r="A31" s="4" t="s">
        <v>448</v>
      </c>
      <c r="B31" s="2">
        <v>202000</v>
      </c>
      <c r="C31" s="2">
        <v>2546090664</v>
      </c>
      <c r="D31" s="2">
        <v>598561329</v>
      </c>
      <c r="E31" s="2">
        <f t="shared" si="21"/>
        <v>1947529335</v>
      </c>
      <c r="F31" s="2">
        <v>400000000</v>
      </c>
      <c r="G31" s="20">
        <f t="shared" si="22"/>
        <v>5.0500000000000002E-4</v>
      </c>
      <c r="H31" s="2">
        <f t="shared" si="23"/>
        <v>983502.31417500007</v>
      </c>
      <c r="I31" s="2"/>
      <c r="J31" s="2">
        <f t="shared" si="24"/>
        <v>202000</v>
      </c>
      <c r="K31" s="2">
        <v>202000</v>
      </c>
    </row>
    <row r="32" spans="1:11" ht="18" customHeight="1" x14ac:dyDescent="0.2">
      <c r="A32" s="4" t="s">
        <v>449</v>
      </c>
      <c r="B32" s="2">
        <v>2340000</v>
      </c>
      <c r="C32" s="2">
        <v>427331206</v>
      </c>
      <c r="D32" s="2">
        <v>1593500</v>
      </c>
      <c r="E32" s="2">
        <f t="shared" ref="E32" si="25">C32-D32</f>
        <v>425737706</v>
      </c>
      <c r="F32" s="2">
        <v>417309662</v>
      </c>
      <c r="G32" s="20">
        <f t="shared" ref="G32" si="26">IFERROR(B32/F32,0)</f>
        <v>5.6073468052124801E-3</v>
      </c>
      <c r="H32" s="2">
        <f t="shared" ref="H32" si="27">+E32*G32</f>
        <v>2387258.96559759</v>
      </c>
      <c r="I32" s="2"/>
      <c r="J32" s="2">
        <f t="shared" ref="J32" si="28">B32-I32</f>
        <v>2340000</v>
      </c>
      <c r="K32" s="2">
        <v>2340000</v>
      </c>
    </row>
    <row r="33" spans="1:14" ht="18" customHeight="1" x14ac:dyDescent="0.2">
      <c r="A33" s="4" t="s">
        <v>450</v>
      </c>
      <c r="B33" s="2">
        <v>851000</v>
      </c>
      <c r="C33" s="2">
        <v>333323710</v>
      </c>
      <c r="D33" s="2">
        <v>4311938</v>
      </c>
      <c r="E33" s="2">
        <f t="shared" si="21"/>
        <v>329011772</v>
      </c>
      <c r="F33" s="2">
        <v>317930000</v>
      </c>
      <c r="G33" s="20">
        <f t="shared" si="22"/>
        <v>2.6766898373855878E-3</v>
      </c>
      <c r="H33" s="2">
        <f t="shared" si="23"/>
        <v>880662.46649262414</v>
      </c>
      <c r="I33" s="2"/>
      <c r="J33" s="2">
        <f t="shared" si="24"/>
        <v>851000</v>
      </c>
      <c r="K33" s="2">
        <v>851000</v>
      </c>
    </row>
    <row r="34" spans="1:14" ht="18" customHeight="1" x14ac:dyDescent="0.2">
      <c r="A34" s="4" t="s">
        <v>451</v>
      </c>
      <c r="B34" s="2">
        <v>5540000</v>
      </c>
      <c r="C34" s="2">
        <v>8071597716</v>
      </c>
      <c r="D34" s="2">
        <v>6433632782</v>
      </c>
      <c r="E34" s="2">
        <f t="shared" si="21"/>
        <v>1637964934</v>
      </c>
      <c r="F34" s="2">
        <v>1601867317</v>
      </c>
      <c r="G34" s="20">
        <f t="shared" si="22"/>
        <v>3.4584637199386722E-3</v>
      </c>
      <c r="H34" s="2">
        <f t="shared" si="23"/>
        <v>5664842.2987707416</v>
      </c>
      <c r="I34" s="2"/>
      <c r="J34" s="2">
        <f t="shared" si="24"/>
        <v>5540000</v>
      </c>
      <c r="K34" s="2">
        <v>5540000</v>
      </c>
    </row>
    <row r="35" spans="1:14" ht="18" customHeight="1" x14ac:dyDescent="0.2">
      <c r="A35" s="4" t="s">
        <v>452</v>
      </c>
      <c r="B35" s="2">
        <v>0</v>
      </c>
      <c r="C35" s="2"/>
      <c r="D35" s="2"/>
      <c r="E35" s="2">
        <f t="shared" si="21"/>
        <v>0</v>
      </c>
      <c r="F35" s="2"/>
      <c r="G35" s="20">
        <f t="shared" si="22"/>
        <v>0</v>
      </c>
      <c r="H35" s="2">
        <f t="shared" si="23"/>
        <v>0</v>
      </c>
      <c r="I35" s="2"/>
      <c r="J35" s="2">
        <f t="shared" si="24"/>
        <v>0</v>
      </c>
      <c r="K35" s="2">
        <v>480000</v>
      </c>
    </row>
    <row r="36" spans="1:14" ht="18" customHeight="1" x14ac:dyDescent="0.2">
      <c r="A36" s="4" t="s">
        <v>453</v>
      </c>
      <c r="B36" s="2">
        <v>4500000</v>
      </c>
      <c r="C36" s="2">
        <v>24834865000000</v>
      </c>
      <c r="D36" s="2">
        <v>24466761000000</v>
      </c>
      <c r="E36" s="2">
        <f t="shared" si="21"/>
        <v>368104000000</v>
      </c>
      <c r="F36" s="2">
        <v>16602000000</v>
      </c>
      <c r="G36" s="20">
        <f t="shared" si="22"/>
        <v>2.7105168052041922E-4</v>
      </c>
      <c r="H36" s="2">
        <f t="shared" si="23"/>
        <v>99775207.806288391</v>
      </c>
      <c r="I36" s="2"/>
      <c r="J36" s="2">
        <f t="shared" si="24"/>
        <v>4500000</v>
      </c>
      <c r="K36" s="2">
        <v>4500000</v>
      </c>
    </row>
    <row r="37" spans="1:14" ht="18" customHeight="1" thickBot="1" x14ac:dyDescent="0.25">
      <c r="A37" s="4" t="s">
        <v>416</v>
      </c>
      <c r="B37" s="2"/>
      <c r="C37" s="2"/>
      <c r="D37" s="2"/>
      <c r="E37" s="2"/>
      <c r="F37" s="2"/>
      <c r="G37" s="20"/>
      <c r="H37" s="2"/>
      <c r="I37" s="2"/>
      <c r="J37" s="2">
        <v>2289143</v>
      </c>
      <c r="K37" s="2"/>
    </row>
    <row r="38" spans="1:14" ht="18" customHeight="1" thickBot="1" x14ac:dyDescent="0.25">
      <c r="A38" s="4"/>
      <c r="B38" s="2"/>
      <c r="C38" s="2"/>
      <c r="D38" s="2"/>
      <c r="E38" s="2"/>
      <c r="F38" s="2"/>
      <c r="G38" s="20"/>
      <c r="H38" s="2"/>
      <c r="I38" s="2"/>
      <c r="J38" s="2"/>
      <c r="K38" s="2"/>
      <c r="L38" s="7" t="s">
        <v>388</v>
      </c>
      <c r="M38" s="75">
        <f>+J37</f>
        <v>2289143</v>
      </c>
    </row>
    <row r="39" spans="1:14" ht="18" customHeight="1" x14ac:dyDescent="0.2">
      <c r="A39" s="6" t="s">
        <v>9</v>
      </c>
      <c r="B39" s="2">
        <f>SUM(B20:B38)</f>
        <v>103640300</v>
      </c>
      <c r="C39" s="2">
        <f t="shared" ref="C39:K39" si="29">SUM(C20:C38)</f>
        <v>25891414897567</v>
      </c>
      <c r="D39" s="2">
        <f t="shared" si="29"/>
        <v>25444558276784</v>
      </c>
      <c r="E39" s="2">
        <f t="shared" si="29"/>
        <v>446856620783</v>
      </c>
      <c r="F39" s="2">
        <f t="shared" si="29"/>
        <v>40427196114</v>
      </c>
      <c r="G39" s="2"/>
      <c r="H39" s="2">
        <f t="shared" si="29"/>
        <v>501985075.84344244</v>
      </c>
      <c r="I39" s="2">
        <f t="shared" si="29"/>
        <v>3033764</v>
      </c>
      <c r="J39" s="2">
        <f t="shared" si="29"/>
        <v>102895679</v>
      </c>
      <c r="K39" s="2">
        <f t="shared" si="29"/>
        <v>101899796</v>
      </c>
      <c r="L39" s="7" t="s">
        <v>384</v>
      </c>
      <c r="M39" s="7">
        <f>+四表!B44</f>
        <v>2289143</v>
      </c>
      <c r="N39" s="7">
        <f>M17+M38-M39</f>
        <v>0</v>
      </c>
    </row>
  </sheetData>
  <phoneticPr fontId="3"/>
  <pageMargins left="0.39370078740157483" right="0.39370078740157483" top="0.6692913385826772" bottom="0.39370078740157483" header="0.19685039370078741" footer="0.19685039370078741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A1:H34"/>
  <sheetViews>
    <sheetView view="pageBreakPreview" zoomScaleNormal="100" zoomScaleSheetLayoutView="100" workbookViewId="0">
      <selection activeCell="D39" sqref="D39"/>
    </sheetView>
  </sheetViews>
  <sheetFormatPr defaultColWidth="8.90625" defaultRowHeight="11" x14ac:dyDescent="0.2"/>
  <cols>
    <col min="1" max="1" width="28.08984375" style="7" bestFit="1" customWidth="1"/>
    <col min="2" max="7" width="19.90625" style="7" customWidth="1"/>
    <col min="8" max="8" width="8.90625" style="7"/>
    <col min="9" max="9" width="9.7265625" style="7" bestFit="1" customWidth="1"/>
    <col min="10" max="10" width="11.36328125" style="7" bestFit="1" customWidth="1"/>
    <col min="11" max="16384" width="8.90625" style="7"/>
  </cols>
  <sheetData>
    <row r="1" spans="1:7" ht="14" x14ac:dyDescent="0.2">
      <c r="A1" s="43" t="s">
        <v>131</v>
      </c>
      <c r="G1" s="9" t="str">
        <f>"自治体名："&amp;基礎情報!C2</f>
        <v>自治体名：常陸太田市　全体会計</v>
      </c>
    </row>
    <row r="2" spans="1:7" ht="13" x14ac:dyDescent="0.2">
      <c r="A2" s="8"/>
      <c r="G2" s="9" t="str">
        <f>"年度：令和"&amp;基礎情報!C3&amp;"年度"</f>
        <v>年度：令和3年度</v>
      </c>
    </row>
    <row r="3" spans="1:7" ht="13" x14ac:dyDescent="0.2">
      <c r="A3" s="8"/>
      <c r="G3" s="52"/>
    </row>
    <row r="4" spans="1:7" ht="13" x14ac:dyDescent="0.2">
      <c r="G4" s="9" t="s">
        <v>94</v>
      </c>
    </row>
    <row r="5" spans="1:7" ht="22.5" customHeight="1" x14ac:dyDescent="0.2">
      <c r="A5" s="3" t="s">
        <v>29</v>
      </c>
      <c r="B5" s="3" t="s">
        <v>28</v>
      </c>
      <c r="C5" s="3" t="s">
        <v>27</v>
      </c>
      <c r="D5" s="3" t="s">
        <v>26</v>
      </c>
      <c r="E5" s="3" t="s">
        <v>25</v>
      </c>
      <c r="F5" s="1" t="s">
        <v>24</v>
      </c>
      <c r="G5" s="1" t="s">
        <v>8</v>
      </c>
    </row>
    <row r="6" spans="1:7" ht="18" customHeight="1" x14ac:dyDescent="0.2">
      <c r="A6" s="4" t="s">
        <v>454</v>
      </c>
      <c r="B6" s="2"/>
      <c r="C6" s="2"/>
      <c r="D6" s="2"/>
      <c r="E6" s="2"/>
      <c r="F6" s="2"/>
      <c r="G6" s="2"/>
    </row>
    <row r="7" spans="1:7" ht="18" customHeight="1" x14ac:dyDescent="0.2">
      <c r="A7" s="85" t="s">
        <v>455</v>
      </c>
      <c r="B7" s="2">
        <v>5578399466</v>
      </c>
      <c r="C7" s="2"/>
      <c r="D7" s="2"/>
      <c r="E7" s="2"/>
      <c r="F7" s="2">
        <f t="shared" ref="F7:F29" si="0">SUM(B7:E7)</f>
        <v>5578399466</v>
      </c>
      <c r="G7" s="2">
        <v>5578399466</v>
      </c>
    </row>
    <row r="8" spans="1:7" ht="18" customHeight="1" x14ac:dyDescent="0.2">
      <c r="A8" s="85" t="s">
        <v>456</v>
      </c>
      <c r="B8" s="2">
        <v>7910988290</v>
      </c>
      <c r="C8" s="2"/>
      <c r="D8" s="2"/>
      <c r="E8" s="2"/>
      <c r="F8" s="2">
        <f t="shared" si="0"/>
        <v>7910988290</v>
      </c>
      <c r="G8" s="2">
        <v>7910988290</v>
      </c>
    </row>
    <row r="9" spans="1:7" ht="18" customHeight="1" x14ac:dyDescent="0.2">
      <c r="A9" s="85" t="s">
        <v>457</v>
      </c>
      <c r="B9" s="2">
        <v>0</v>
      </c>
      <c r="C9" s="2"/>
      <c r="D9" s="2"/>
      <c r="E9" s="2"/>
      <c r="F9" s="2">
        <f t="shared" si="0"/>
        <v>0</v>
      </c>
      <c r="G9" s="2">
        <v>0</v>
      </c>
    </row>
    <row r="10" spans="1:7" ht="18" customHeight="1" x14ac:dyDescent="0.2">
      <c r="A10" s="85" t="s">
        <v>458</v>
      </c>
      <c r="B10" s="2">
        <v>34245242</v>
      </c>
      <c r="C10" s="2"/>
      <c r="D10" s="2"/>
      <c r="E10" s="2"/>
      <c r="F10" s="2">
        <f t="shared" si="0"/>
        <v>34245242</v>
      </c>
      <c r="G10" s="2">
        <v>34245242</v>
      </c>
    </row>
    <row r="11" spans="1:7" ht="18" customHeight="1" x14ac:dyDescent="0.2">
      <c r="A11" s="85" t="s">
        <v>459</v>
      </c>
      <c r="B11" s="2">
        <v>0</v>
      </c>
      <c r="C11" s="2"/>
      <c r="D11" s="2"/>
      <c r="E11" s="2"/>
      <c r="F11" s="2">
        <f t="shared" si="0"/>
        <v>0</v>
      </c>
      <c r="G11" s="2">
        <v>0</v>
      </c>
    </row>
    <row r="12" spans="1:7" ht="18" customHeight="1" x14ac:dyDescent="0.2">
      <c r="A12" s="85" t="s">
        <v>460</v>
      </c>
      <c r="B12" s="2">
        <v>43713545</v>
      </c>
      <c r="C12" s="2"/>
      <c r="D12" s="2"/>
      <c r="E12" s="2"/>
      <c r="F12" s="2">
        <f t="shared" si="0"/>
        <v>43713545</v>
      </c>
      <c r="G12" s="2">
        <v>43713545</v>
      </c>
    </row>
    <row r="13" spans="1:7" ht="18" customHeight="1" x14ac:dyDescent="0.2">
      <c r="A13" s="85" t="s">
        <v>461</v>
      </c>
      <c r="B13" s="2">
        <v>0</v>
      </c>
      <c r="C13" s="2"/>
      <c r="D13" s="2"/>
      <c r="E13" s="2"/>
      <c r="F13" s="2">
        <f t="shared" si="0"/>
        <v>0</v>
      </c>
      <c r="G13" s="2">
        <v>0</v>
      </c>
    </row>
    <row r="14" spans="1:7" ht="18" customHeight="1" x14ac:dyDescent="0.2">
      <c r="A14" s="85" t="s">
        <v>462</v>
      </c>
      <c r="B14" s="2">
        <v>2867579</v>
      </c>
      <c r="C14" s="2"/>
      <c r="D14" s="2"/>
      <c r="E14" s="2"/>
      <c r="F14" s="2">
        <f t="shared" si="0"/>
        <v>2867579</v>
      </c>
      <c r="G14" s="2">
        <v>2867579</v>
      </c>
    </row>
    <row r="15" spans="1:7" ht="18" customHeight="1" x14ac:dyDescent="0.2">
      <c r="A15" s="85" t="s">
        <v>463</v>
      </c>
      <c r="B15" s="2">
        <v>263631766</v>
      </c>
      <c r="C15" s="2"/>
      <c r="D15" s="2"/>
      <c r="E15" s="2"/>
      <c r="F15" s="2">
        <f t="shared" si="0"/>
        <v>263631766</v>
      </c>
      <c r="G15" s="2">
        <v>263631766</v>
      </c>
    </row>
    <row r="16" spans="1:7" ht="18" customHeight="1" x14ac:dyDescent="0.2">
      <c r="A16" s="85" t="s">
        <v>464</v>
      </c>
      <c r="B16" s="2">
        <v>55760087</v>
      </c>
      <c r="C16" s="2"/>
      <c r="D16" s="2"/>
      <c r="E16" s="2">
        <v>176186400</v>
      </c>
      <c r="F16" s="2">
        <f t="shared" si="0"/>
        <v>231946487</v>
      </c>
      <c r="G16" s="2">
        <v>231943187</v>
      </c>
    </row>
    <row r="17" spans="1:7" ht="18" customHeight="1" x14ac:dyDescent="0.2">
      <c r="A17" s="85" t="s">
        <v>465</v>
      </c>
      <c r="B17" s="2">
        <v>10948995</v>
      </c>
      <c r="C17" s="2">
        <v>636451944</v>
      </c>
      <c r="D17" s="2"/>
      <c r="E17" s="2"/>
      <c r="F17" s="2">
        <f t="shared" si="0"/>
        <v>647400939</v>
      </c>
      <c r="G17" s="2">
        <v>647400939</v>
      </c>
    </row>
    <row r="18" spans="1:7" ht="18" customHeight="1" x14ac:dyDescent="0.2">
      <c r="A18" s="85" t="s">
        <v>417</v>
      </c>
      <c r="B18" s="2"/>
      <c r="C18" s="2"/>
      <c r="D18" s="2"/>
      <c r="E18" s="2"/>
      <c r="F18" s="2">
        <f t="shared" si="0"/>
        <v>0</v>
      </c>
      <c r="G18" s="2">
        <v>0</v>
      </c>
    </row>
    <row r="19" spans="1:7" ht="18" customHeight="1" x14ac:dyDescent="0.2">
      <c r="A19" s="85" t="s">
        <v>466</v>
      </c>
      <c r="B19" s="2"/>
      <c r="C19" s="2"/>
      <c r="D19" s="2"/>
      <c r="E19" s="2"/>
      <c r="F19" s="2">
        <f t="shared" si="0"/>
        <v>0</v>
      </c>
      <c r="G19" s="2">
        <v>0</v>
      </c>
    </row>
    <row r="20" spans="1:7" ht="18" customHeight="1" x14ac:dyDescent="0.2">
      <c r="A20" s="85" t="s">
        <v>467</v>
      </c>
      <c r="B20" s="2">
        <v>397161294</v>
      </c>
      <c r="C20" s="2"/>
      <c r="D20" s="2"/>
      <c r="E20" s="2"/>
      <c r="F20" s="2">
        <f t="shared" si="0"/>
        <v>397161294</v>
      </c>
      <c r="G20" s="2">
        <v>397161294</v>
      </c>
    </row>
    <row r="21" spans="1:7" ht="18" customHeight="1" x14ac:dyDescent="0.2">
      <c r="A21" s="85" t="s">
        <v>468</v>
      </c>
      <c r="B21" s="2">
        <v>3204974364</v>
      </c>
      <c r="C21" s="2"/>
      <c r="D21" s="2"/>
      <c r="E21" s="2"/>
      <c r="F21" s="2">
        <f t="shared" si="0"/>
        <v>3204974364</v>
      </c>
      <c r="G21" s="2">
        <v>3204974364</v>
      </c>
    </row>
    <row r="22" spans="1:7" ht="18" customHeight="1" x14ac:dyDescent="0.2">
      <c r="A22" s="85" t="s">
        <v>469</v>
      </c>
      <c r="B22" s="2">
        <v>372</v>
      </c>
      <c r="C22" s="2"/>
      <c r="D22" s="2"/>
      <c r="E22" s="2">
        <v>22712000</v>
      </c>
      <c r="F22" s="2">
        <f t="shared" si="0"/>
        <v>22712372</v>
      </c>
      <c r="G22" s="2">
        <v>22712372</v>
      </c>
    </row>
    <row r="23" spans="1:7" ht="18" customHeight="1" x14ac:dyDescent="0.2">
      <c r="A23" s="85" t="s">
        <v>470</v>
      </c>
      <c r="B23" s="2">
        <v>233450</v>
      </c>
      <c r="C23" s="2"/>
      <c r="D23" s="2"/>
      <c r="E23" s="2">
        <v>2766550</v>
      </c>
      <c r="F23" s="2">
        <f t="shared" si="0"/>
        <v>3000000</v>
      </c>
      <c r="G23" s="2">
        <v>3000000</v>
      </c>
    </row>
    <row r="24" spans="1:7" ht="18" customHeight="1" x14ac:dyDescent="0.2">
      <c r="A24" s="85" t="s">
        <v>471</v>
      </c>
      <c r="B24" s="2">
        <v>175509684</v>
      </c>
      <c r="C24" s="2"/>
      <c r="D24" s="2"/>
      <c r="E24" s="2"/>
      <c r="F24" s="2">
        <f t="shared" si="0"/>
        <v>175509684</v>
      </c>
      <c r="G24" s="2">
        <v>175509684</v>
      </c>
    </row>
    <row r="25" spans="1:7" ht="18" customHeight="1" x14ac:dyDescent="0.2">
      <c r="A25" s="85" t="s">
        <v>472</v>
      </c>
      <c r="B25" s="2">
        <v>43566338</v>
      </c>
      <c r="C25" s="2"/>
      <c r="D25" s="2"/>
      <c r="E25" s="2"/>
      <c r="F25" s="2">
        <f t="shared" si="0"/>
        <v>43566338</v>
      </c>
      <c r="G25" s="2">
        <v>43566338</v>
      </c>
    </row>
    <row r="26" spans="1:7" ht="18" customHeight="1" x14ac:dyDescent="0.2">
      <c r="A26" s="85" t="s">
        <v>473</v>
      </c>
      <c r="B26" s="2">
        <v>34653512</v>
      </c>
      <c r="C26" s="2"/>
      <c r="D26" s="2"/>
      <c r="E26" s="2">
        <v>4805612</v>
      </c>
      <c r="F26" s="2">
        <f t="shared" si="0"/>
        <v>39459124</v>
      </c>
      <c r="G26" s="2">
        <v>39459124</v>
      </c>
    </row>
    <row r="27" spans="1:7" ht="18" customHeight="1" x14ac:dyDescent="0.2">
      <c r="A27" s="85" t="s">
        <v>480</v>
      </c>
      <c r="B27" s="2">
        <v>1000000</v>
      </c>
      <c r="C27" s="2"/>
      <c r="D27" s="2"/>
      <c r="E27" s="2"/>
      <c r="F27" s="2">
        <f t="shared" ref="F27" si="1">SUM(B27:E27)</f>
        <v>1000000</v>
      </c>
      <c r="G27" s="2">
        <v>1000000</v>
      </c>
    </row>
    <row r="28" spans="1:7" ht="18" customHeight="1" x14ac:dyDescent="0.2">
      <c r="A28" s="4" t="s">
        <v>474</v>
      </c>
      <c r="B28" s="2"/>
      <c r="C28" s="2"/>
      <c r="D28" s="2"/>
      <c r="E28" s="2"/>
      <c r="F28" s="2"/>
      <c r="G28" s="2"/>
    </row>
    <row r="29" spans="1:7" ht="18" customHeight="1" x14ac:dyDescent="0.2">
      <c r="A29" s="85" t="s">
        <v>475</v>
      </c>
      <c r="B29" s="2">
        <v>752479879</v>
      </c>
      <c r="C29" s="2"/>
      <c r="D29" s="2"/>
      <c r="E29" s="2"/>
      <c r="F29" s="2">
        <f t="shared" si="0"/>
        <v>752479879</v>
      </c>
      <c r="G29" s="2">
        <v>752479879</v>
      </c>
    </row>
    <row r="30" spans="1:7" ht="18" customHeight="1" x14ac:dyDescent="0.2">
      <c r="A30" s="4" t="s">
        <v>476</v>
      </c>
      <c r="B30" s="2"/>
      <c r="C30" s="2"/>
      <c r="D30" s="2"/>
      <c r="E30" s="2"/>
      <c r="F30" s="2"/>
      <c r="G30" s="2"/>
    </row>
    <row r="31" spans="1:7" ht="18" customHeight="1" x14ac:dyDescent="0.2">
      <c r="A31" s="85" t="s">
        <v>477</v>
      </c>
      <c r="B31" s="2">
        <v>562560502</v>
      </c>
      <c r="C31" s="2"/>
      <c r="D31" s="2"/>
      <c r="E31" s="2"/>
      <c r="F31" s="2">
        <f t="shared" ref="F31:F33" si="2">SUM(B31:E31)</f>
        <v>562560502</v>
      </c>
      <c r="G31" s="2">
        <v>562560502</v>
      </c>
    </row>
    <row r="32" spans="1:7" ht="18" customHeight="1" x14ac:dyDescent="0.2">
      <c r="A32" s="4" t="s">
        <v>478</v>
      </c>
      <c r="B32" s="2"/>
      <c r="C32" s="2"/>
      <c r="D32" s="2"/>
      <c r="E32" s="2"/>
      <c r="F32" s="2"/>
      <c r="G32" s="2"/>
    </row>
    <row r="33" spans="1:8" ht="18" customHeight="1" x14ac:dyDescent="0.2">
      <c r="A33" s="85" t="s">
        <v>479</v>
      </c>
      <c r="B33" s="2">
        <v>131791861</v>
      </c>
      <c r="C33" s="2"/>
      <c r="D33" s="2"/>
      <c r="E33" s="2"/>
      <c r="F33" s="2">
        <f t="shared" si="2"/>
        <v>131791861</v>
      </c>
      <c r="G33" s="2"/>
    </row>
    <row r="34" spans="1:8" ht="18" customHeight="1" x14ac:dyDescent="0.2">
      <c r="A34" s="6" t="s">
        <v>9</v>
      </c>
      <c r="B34" s="2">
        <f>SUM(B6:B33)</f>
        <v>19204486226</v>
      </c>
      <c r="C34" s="2">
        <f t="shared" ref="C34:G34" si="3">SUM(C6:C33)</f>
        <v>636451944</v>
      </c>
      <c r="D34" s="2">
        <f t="shared" si="3"/>
        <v>0</v>
      </c>
      <c r="E34" s="2">
        <f t="shared" si="3"/>
        <v>206470562</v>
      </c>
      <c r="F34" s="2">
        <f t="shared" si="3"/>
        <v>20047408732</v>
      </c>
      <c r="G34" s="2">
        <f t="shared" si="3"/>
        <v>19915613571</v>
      </c>
      <c r="H34" s="7">
        <f>+F34-四表!B48-四表!B57</f>
        <v>0</v>
      </c>
    </row>
  </sheetData>
  <phoneticPr fontId="3"/>
  <pageMargins left="0.39370078740157483" right="0.39370078740157483" top="0.6692913385826772" bottom="0.39370078740157483" header="0.19685039370078741" footer="0.19685039370078741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CC"/>
  </sheetPr>
  <dimension ref="A1:I19"/>
  <sheetViews>
    <sheetView view="pageBreakPreview" zoomScaleNormal="100" zoomScaleSheetLayoutView="100" workbookViewId="0">
      <selection activeCell="E34" sqref="E34"/>
    </sheetView>
  </sheetViews>
  <sheetFormatPr defaultColWidth="8.90625" defaultRowHeight="11" x14ac:dyDescent="0.2"/>
  <cols>
    <col min="1" max="1" width="30.90625" style="7" customWidth="1"/>
    <col min="2" max="6" width="19.90625" style="7" customWidth="1"/>
    <col min="7" max="8" width="8.90625" style="7"/>
    <col min="9" max="9" width="9.453125" style="7" bestFit="1" customWidth="1"/>
    <col min="10" max="16384" width="8.90625" style="7"/>
  </cols>
  <sheetData>
    <row r="1" spans="1:6" ht="14" x14ac:dyDescent="0.2">
      <c r="A1" s="43" t="s">
        <v>132</v>
      </c>
      <c r="F1" s="9" t="str">
        <f>"自治体名："&amp;基礎情報!C2</f>
        <v>自治体名：常陸太田市　全体会計</v>
      </c>
    </row>
    <row r="2" spans="1:6" ht="13" x14ac:dyDescent="0.2">
      <c r="A2" s="8"/>
      <c r="F2" s="9" t="str">
        <f>"年度：令和"&amp;基礎情報!C3&amp;"年度"</f>
        <v>年度：令和3年度</v>
      </c>
    </row>
    <row r="3" spans="1:6" ht="13" x14ac:dyDescent="0.2">
      <c r="A3" s="8"/>
    </row>
    <row r="4" spans="1:6" ht="13" x14ac:dyDescent="0.2">
      <c r="F4" s="9" t="s">
        <v>94</v>
      </c>
    </row>
    <row r="5" spans="1:6" ht="22.5" customHeight="1" x14ac:dyDescent="0.2">
      <c r="A5" s="137" t="s">
        <v>35</v>
      </c>
      <c r="B5" s="137" t="s">
        <v>34</v>
      </c>
      <c r="C5" s="137"/>
      <c r="D5" s="137" t="s">
        <v>33</v>
      </c>
      <c r="E5" s="137"/>
      <c r="F5" s="138" t="s">
        <v>32</v>
      </c>
    </row>
    <row r="6" spans="1:6" ht="22.5" customHeight="1" x14ac:dyDescent="0.2">
      <c r="A6" s="137"/>
      <c r="B6" s="3" t="s">
        <v>31</v>
      </c>
      <c r="C6" s="1" t="s">
        <v>30</v>
      </c>
      <c r="D6" s="3" t="s">
        <v>31</v>
      </c>
      <c r="E6" s="1" t="s">
        <v>30</v>
      </c>
      <c r="F6" s="137"/>
    </row>
    <row r="7" spans="1:6" ht="18" customHeight="1" x14ac:dyDescent="0.2">
      <c r="A7" s="4" t="s">
        <v>481</v>
      </c>
      <c r="B7" s="2"/>
      <c r="C7" s="2"/>
      <c r="D7" s="2"/>
      <c r="E7" s="2"/>
      <c r="F7" s="2"/>
    </row>
    <row r="8" spans="1:6" ht="18" customHeight="1" x14ac:dyDescent="0.2">
      <c r="A8" s="85" t="s">
        <v>482</v>
      </c>
      <c r="B8" s="2">
        <v>0</v>
      </c>
      <c r="C8" s="2">
        <v>0</v>
      </c>
      <c r="D8" s="2">
        <v>0</v>
      </c>
      <c r="E8" s="2">
        <v>0</v>
      </c>
      <c r="F8" s="2">
        <f t="shared" ref="F8:F18" si="0">B8+D8</f>
        <v>0</v>
      </c>
    </row>
    <row r="9" spans="1:6" ht="18" customHeight="1" x14ac:dyDescent="0.2">
      <c r="A9" s="85" t="s">
        <v>483</v>
      </c>
      <c r="B9" s="2">
        <v>1144000</v>
      </c>
      <c r="C9" s="2">
        <v>0</v>
      </c>
      <c r="D9" s="2">
        <v>24000</v>
      </c>
      <c r="E9" s="2">
        <v>0</v>
      </c>
      <c r="F9" s="2">
        <f t="shared" si="0"/>
        <v>1168000</v>
      </c>
    </row>
    <row r="10" spans="1:6" ht="18" customHeight="1" x14ac:dyDescent="0.2">
      <c r="A10" s="85" t="s">
        <v>484</v>
      </c>
      <c r="B10" s="2">
        <v>0</v>
      </c>
      <c r="C10" s="2">
        <v>0</v>
      </c>
      <c r="D10" s="2">
        <v>0</v>
      </c>
      <c r="E10" s="2">
        <v>0</v>
      </c>
      <c r="F10" s="2">
        <f t="shared" si="0"/>
        <v>0</v>
      </c>
    </row>
    <row r="11" spans="1:6" ht="18" customHeight="1" x14ac:dyDescent="0.2">
      <c r="A11" s="85" t="s">
        <v>485</v>
      </c>
      <c r="B11" s="2">
        <v>23007069</v>
      </c>
      <c r="C11" s="2">
        <v>0</v>
      </c>
      <c r="D11" s="2">
        <v>0</v>
      </c>
      <c r="E11" s="2">
        <v>0</v>
      </c>
      <c r="F11" s="2">
        <f t="shared" si="0"/>
        <v>23007069</v>
      </c>
    </row>
    <row r="12" spans="1:6" ht="18" customHeight="1" x14ac:dyDescent="0.2">
      <c r="A12" s="85" t="s">
        <v>486</v>
      </c>
      <c r="B12" s="2">
        <v>0</v>
      </c>
      <c r="C12" s="2">
        <v>0</v>
      </c>
      <c r="D12" s="2">
        <v>0</v>
      </c>
      <c r="E12" s="2">
        <v>0</v>
      </c>
      <c r="F12" s="2">
        <f t="shared" si="0"/>
        <v>0</v>
      </c>
    </row>
    <row r="13" spans="1:6" ht="18" customHeight="1" x14ac:dyDescent="0.2">
      <c r="A13" s="85" t="s">
        <v>487</v>
      </c>
      <c r="B13" s="2">
        <v>16000000</v>
      </c>
      <c r="C13" s="2">
        <v>0</v>
      </c>
      <c r="D13" s="2">
        <v>0</v>
      </c>
      <c r="E13" s="2">
        <v>0</v>
      </c>
      <c r="F13" s="2">
        <f t="shared" si="0"/>
        <v>16000000</v>
      </c>
    </row>
    <row r="14" spans="1:6" ht="18" customHeight="1" x14ac:dyDescent="0.2">
      <c r="A14" s="85"/>
      <c r="B14" s="2"/>
      <c r="C14" s="2"/>
      <c r="D14" s="2"/>
      <c r="E14" s="2"/>
      <c r="F14" s="2">
        <f t="shared" si="0"/>
        <v>0</v>
      </c>
    </row>
    <row r="15" spans="1:6" ht="18" customHeight="1" x14ac:dyDescent="0.2">
      <c r="A15" s="4"/>
      <c r="B15" s="2"/>
      <c r="C15" s="2"/>
      <c r="D15" s="2"/>
      <c r="E15" s="2"/>
      <c r="F15" s="2">
        <f t="shared" si="0"/>
        <v>0</v>
      </c>
    </row>
    <row r="16" spans="1:6" ht="18" customHeight="1" x14ac:dyDescent="0.2">
      <c r="A16" s="4"/>
      <c r="B16" s="2"/>
      <c r="C16" s="2"/>
      <c r="D16" s="2"/>
      <c r="E16" s="2"/>
      <c r="F16" s="2">
        <f t="shared" si="0"/>
        <v>0</v>
      </c>
    </row>
    <row r="17" spans="1:9" ht="18" customHeight="1" x14ac:dyDescent="0.2">
      <c r="A17" s="4"/>
      <c r="B17" s="2"/>
      <c r="C17" s="2"/>
      <c r="D17" s="2"/>
      <c r="E17" s="2"/>
      <c r="F17" s="2">
        <f t="shared" si="0"/>
        <v>0</v>
      </c>
    </row>
    <row r="18" spans="1:9" ht="18" customHeight="1" x14ac:dyDescent="0.2">
      <c r="A18" s="4"/>
      <c r="B18" s="2"/>
      <c r="C18" s="2"/>
      <c r="D18" s="2"/>
      <c r="E18" s="2"/>
      <c r="F18" s="2">
        <f t="shared" si="0"/>
        <v>0</v>
      </c>
      <c r="G18" s="7" t="s">
        <v>382</v>
      </c>
      <c r="H18" s="7">
        <f>+四表!B47</f>
        <v>40151069</v>
      </c>
      <c r="I18" s="7">
        <f>+B19-H18</f>
        <v>0</v>
      </c>
    </row>
    <row r="19" spans="1:9" ht="18" customHeight="1" x14ac:dyDescent="0.2">
      <c r="A19" s="6" t="s">
        <v>9</v>
      </c>
      <c r="B19" s="2">
        <f>SUM(B7:B18)</f>
        <v>40151069</v>
      </c>
      <c r="C19" s="2">
        <f t="shared" ref="C19:F19" si="1">SUM(C7:C18)</f>
        <v>0</v>
      </c>
      <c r="D19" s="2">
        <f t="shared" si="1"/>
        <v>24000</v>
      </c>
      <c r="E19" s="2">
        <f t="shared" si="1"/>
        <v>0</v>
      </c>
      <c r="F19" s="2">
        <f t="shared" si="1"/>
        <v>40175069</v>
      </c>
      <c r="G19" s="7" t="s">
        <v>383</v>
      </c>
      <c r="H19" s="7">
        <f>+四表!B56</f>
        <v>24000</v>
      </c>
      <c r="I19" s="7">
        <f>+D19-H19</f>
        <v>0</v>
      </c>
    </row>
  </sheetData>
  <mergeCells count="4">
    <mergeCell ref="A5:A6"/>
    <mergeCell ref="B5:C5"/>
    <mergeCell ref="D5:E5"/>
    <mergeCell ref="F5:F6"/>
  </mergeCells>
  <phoneticPr fontId="3"/>
  <pageMargins left="0.78740157480314965" right="0.2" top="0.6692913385826772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</sheetPr>
  <dimension ref="A1:F30"/>
  <sheetViews>
    <sheetView view="pageBreakPreview" zoomScaleNormal="100" zoomScaleSheetLayoutView="100" workbookViewId="0">
      <selection activeCell="H30" sqref="H30"/>
    </sheetView>
  </sheetViews>
  <sheetFormatPr defaultColWidth="8.90625" defaultRowHeight="11" x14ac:dyDescent="0.2"/>
  <cols>
    <col min="1" max="1" width="38.7265625" style="7" bestFit="1" customWidth="1"/>
    <col min="2" max="3" width="19.90625" style="7" customWidth="1"/>
    <col min="4" max="5" width="8.90625" style="7"/>
    <col min="6" max="6" width="9.453125" style="7" bestFit="1" customWidth="1"/>
    <col min="7" max="16384" width="8.90625" style="7"/>
  </cols>
  <sheetData>
    <row r="1" spans="1:3" ht="14" x14ac:dyDescent="0.2">
      <c r="A1" s="43" t="s">
        <v>133</v>
      </c>
      <c r="C1" s="9" t="str">
        <f>"自治体名："&amp;基礎情報!C2</f>
        <v>自治体名：常陸太田市　全体会計</v>
      </c>
    </row>
    <row r="2" spans="1:3" ht="13" x14ac:dyDescent="0.2">
      <c r="A2" s="8"/>
      <c r="C2" s="9" t="str">
        <f>"年度：令和"&amp;基礎情報!C3&amp;"年度"</f>
        <v>年度：令和3年度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/>
      <c r="B7" s="2"/>
      <c r="C7" s="2"/>
    </row>
    <row r="8" spans="1:3" ht="18" customHeight="1" x14ac:dyDescent="0.2">
      <c r="A8" s="4"/>
      <c r="B8" s="2"/>
      <c r="C8" s="2"/>
    </row>
    <row r="9" spans="1:3" ht="18" customHeight="1" thickBot="1" x14ac:dyDescent="0.25">
      <c r="A9" s="11" t="s">
        <v>36</v>
      </c>
      <c r="B9" s="10">
        <f>SUM(B6:B8)</f>
        <v>0</v>
      </c>
      <c r="C9" s="10">
        <f>SUM(C6:C8)</f>
        <v>0</v>
      </c>
    </row>
    <row r="10" spans="1:3" ht="18" customHeight="1" thickTop="1" x14ac:dyDescent="0.2">
      <c r="A10" s="4" t="s">
        <v>37</v>
      </c>
      <c r="B10" s="2"/>
      <c r="C10" s="2"/>
    </row>
    <row r="11" spans="1:3" ht="18" customHeight="1" x14ac:dyDescent="0.2">
      <c r="A11" s="4" t="s">
        <v>481</v>
      </c>
      <c r="B11" s="2"/>
      <c r="C11" s="2"/>
    </row>
    <row r="12" spans="1:3" ht="18" customHeight="1" x14ac:dyDescent="0.2">
      <c r="A12" s="85" t="s">
        <v>488</v>
      </c>
      <c r="B12" s="2">
        <v>19543640</v>
      </c>
      <c r="C12" s="2">
        <v>1498997</v>
      </c>
    </row>
    <row r="13" spans="1:3" ht="18" customHeight="1" x14ac:dyDescent="0.2">
      <c r="A13" s="85" t="s">
        <v>489</v>
      </c>
      <c r="B13" s="2">
        <v>63803999</v>
      </c>
      <c r="C13" s="2">
        <v>3030690</v>
      </c>
    </row>
    <row r="14" spans="1:3" ht="18" customHeight="1" x14ac:dyDescent="0.2">
      <c r="A14" s="85" t="s">
        <v>490</v>
      </c>
      <c r="B14" s="2">
        <v>5968433</v>
      </c>
      <c r="C14" s="2">
        <v>544321</v>
      </c>
    </row>
    <row r="15" spans="1:3" ht="18" customHeight="1" x14ac:dyDescent="0.2">
      <c r="A15" s="85" t="s">
        <v>491</v>
      </c>
      <c r="B15" s="2">
        <v>4082498</v>
      </c>
      <c r="C15" s="2">
        <v>196776</v>
      </c>
    </row>
    <row r="16" spans="1:3" ht="18" customHeight="1" x14ac:dyDescent="0.2">
      <c r="A16" s="85" t="s">
        <v>492</v>
      </c>
      <c r="B16" s="2">
        <v>479300</v>
      </c>
      <c r="C16" s="2">
        <v>37050</v>
      </c>
    </row>
    <row r="17" spans="1:6" ht="18" customHeight="1" x14ac:dyDescent="0.2">
      <c r="A17" s="85" t="s">
        <v>493</v>
      </c>
      <c r="B17" s="2">
        <v>508462</v>
      </c>
      <c r="C17" s="2">
        <v>0</v>
      </c>
    </row>
    <row r="18" spans="1:6" ht="18" customHeight="1" x14ac:dyDescent="0.2">
      <c r="A18" s="85" t="s">
        <v>494</v>
      </c>
      <c r="B18" s="2">
        <v>3093234</v>
      </c>
      <c r="C18" s="2">
        <v>0</v>
      </c>
    </row>
    <row r="19" spans="1:6" ht="18" customHeight="1" x14ac:dyDescent="0.2">
      <c r="A19" s="85" t="s">
        <v>495</v>
      </c>
      <c r="B19" s="2">
        <v>3004900</v>
      </c>
      <c r="C19" s="2">
        <v>0</v>
      </c>
    </row>
    <row r="20" spans="1:6" ht="18" customHeight="1" x14ac:dyDescent="0.2">
      <c r="A20" s="85" t="s">
        <v>496</v>
      </c>
      <c r="B20" s="2">
        <v>18599217</v>
      </c>
      <c r="C20" s="2">
        <v>461261</v>
      </c>
    </row>
    <row r="21" spans="1:6" ht="18" customHeight="1" x14ac:dyDescent="0.2">
      <c r="A21" s="86" t="s">
        <v>474</v>
      </c>
      <c r="B21" s="2"/>
      <c r="C21" s="2"/>
    </row>
    <row r="22" spans="1:6" ht="18" customHeight="1" x14ac:dyDescent="0.2">
      <c r="A22" s="87" t="s">
        <v>497</v>
      </c>
      <c r="B22" s="2">
        <v>48259032</v>
      </c>
      <c r="C22" s="2">
        <v>5487052</v>
      </c>
    </row>
    <row r="23" spans="1:6" ht="18" customHeight="1" x14ac:dyDescent="0.2">
      <c r="A23" s="87" t="s">
        <v>498</v>
      </c>
      <c r="B23" s="2">
        <v>4484755</v>
      </c>
      <c r="C23" s="2">
        <v>18387</v>
      </c>
    </row>
    <row r="24" spans="1:6" ht="18" customHeight="1" x14ac:dyDescent="0.2">
      <c r="A24" s="86" t="s">
        <v>499</v>
      </c>
      <c r="B24" s="2"/>
      <c r="C24" s="2"/>
    </row>
    <row r="25" spans="1:6" ht="18" customHeight="1" x14ac:dyDescent="0.2">
      <c r="A25" s="87" t="s">
        <v>500</v>
      </c>
      <c r="B25" s="2">
        <v>1112950</v>
      </c>
      <c r="C25" s="2">
        <v>169168</v>
      </c>
    </row>
    <row r="26" spans="1:6" ht="18" customHeight="1" x14ac:dyDescent="0.2">
      <c r="A26" s="86" t="s">
        <v>476</v>
      </c>
      <c r="B26" s="2"/>
      <c r="C26" s="2"/>
    </row>
    <row r="27" spans="1:6" ht="18" customHeight="1" x14ac:dyDescent="0.2">
      <c r="A27" s="87" t="s">
        <v>501</v>
      </c>
      <c r="B27" s="2">
        <v>4067164</v>
      </c>
      <c r="C27" s="2">
        <v>996455</v>
      </c>
    </row>
    <row r="28" spans="1:6" ht="18" customHeight="1" x14ac:dyDescent="0.2">
      <c r="A28" s="87"/>
      <c r="B28" s="2"/>
      <c r="C28" s="2"/>
    </row>
    <row r="29" spans="1:6" ht="18" customHeight="1" thickBot="1" x14ac:dyDescent="0.25">
      <c r="A29" s="11" t="s">
        <v>36</v>
      </c>
      <c r="B29" s="10">
        <f>SUM(B10:B28)</f>
        <v>177007584</v>
      </c>
      <c r="C29" s="10">
        <f>SUM(C10:C28)</f>
        <v>12440157</v>
      </c>
      <c r="D29" s="7" t="s">
        <v>381</v>
      </c>
      <c r="E29" s="7">
        <f>+四表!B46</f>
        <v>177007584</v>
      </c>
      <c r="F29" s="7">
        <f>+B30-E29</f>
        <v>0</v>
      </c>
    </row>
    <row r="30" spans="1:6" ht="18" customHeight="1" thickTop="1" x14ac:dyDescent="0.2">
      <c r="A30" s="6" t="s">
        <v>9</v>
      </c>
      <c r="B30" s="19">
        <f>B9+B29</f>
        <v>177007584</v>
      </c>
      <c r="C30" s="19">
        <f>C9+C29</f>
        <v>12440157</v>
      </c>
      <c r="D30" s="7" t="s">
        <v>380</v>
      </c>
      <c r="E30" s="7">
        <f>+四表!B52</f>
        <v>-12440157</v>
      </c>
      <c r="F30" s="7">
        <f>+C30+E30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</sheetPr>
  <dimension ref="A1:F40"/>
  <sheetViews>
    <sheetView view="pageBreakPreview" zoomScaleNormal="100" zoomScaleSheetLayoutView="100" workbookViewId="0">
      <selection activeCell="H25" sqref="H25"/>
    </sheetView>
  </sheetViews>
  <sheetFormatPr defaultColWidth="8.90625" defaultRowHeight="11" x14ac:dyDescent="0.2"/>
  <cols>
    <col min="1" max="1" width="38.7265625" style="7" bestFit="1" customWidth="1"/>
    <col min="2" max="3" width="19.90625" style="7" customWidth="1"/>
    <col min="4" max="16384" width="8.90625" style="7"/>
  </cols>
  <sheetData>
    <row r="1" spans="1:3" ht="14" x14ac:dyDescent="0.2">
      <c r="A1" s="43" t="s">
        <v>134</v>
      </c>
      <c r="C1" s="9" t="str">
        <f>"自治体名："&amp;基礎情報!C2</f>
        <v>自治体名：常陸太田市　全体会計</v>
      </c>
    </row>
    <row r="2" spans="1:3" ht="13" x14ac:dyDescent="0.2">
      <c r="A2" s="8"/>
      <c r="C2" s="9" t="str">
        <f>"年度：令和"&amp;基礎情報!C3&amp;"年度"</f>
        <v>年度：令和3年度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/>
      <c r="B7" s="2"/>
      <c r="C7" s="2"/>
    </row>
    <row r="8" spans="1:3" ht="18" customHeight="1" x14ac:dyDescent="0.2">
      <c r="A8" s="4"/>
      <c r="B8" s="2"/>
      <c r="C8" s="2"/>
    </row>
    <row r="9" spans="1:3" ht="18" customHeight="1" thickBot="1" x14ac:dyDescent="0.25">
      <c r="A9" s="11" t="s">
        <v>36</v>
      </c>
      <c r="B9" s="10">
        <f>SUM(B6:B8)</f>
        <v>0</v>
      </c>
      <c r="C9" s="10">
        <f>SUM(C6:C8)</f>
        <v>0</v>
      </c>
    </row>
    <row r="10" spans="1:3" ht="18" customHeight="1" thickTop="1" x14ac:dyDescent="0.2">
      <c r="A10" s="4" t="s">
        <v>37</v>
      </c>
      <c r="B10" s="2"/>
      <c r="C10" s="2"/>
    </row>
    <row r="11" spans="1:3" ht="18" customHeight="1" x14ac:dyDescent="0.2">
      <c r="A11" s="4" t="s">
        <v>481</v>
      </c>
      <c r="B11" s="2"/>
      <c r="C11" s="2"/>
    </row>
    <row r="12" spans="1:3" ht="18" customHeight="1" x14ac:dyDescent="0.2">
      <c r="A12" s="85" t="s">
        <v>488</v>
      </c>
      <c r="B12" s="2">
        <v>10753231</v>
      </c>
      <c r="C12" s="2">
        <v>824773</v>
      </c>
    </row>
    <row r="13" spans="1:3" ht="18" customHeight="1" x14ac:dyDescent="0.2">
      <c r="A13" s="85" t="s">
        <v>489</v>
      </c>
      <c r="B13" s="2">
        <v>16704508</v>
      </c>
      <c r="C13" s="2">
        <v>793464</v>
      </c>
    </row>
    <row r="14" spans="1:3" ht="18" customHeight="1" x14ac:dyDescent="0.2">
      <c r="A14" s="85" t="s">
        <v>490</v>
      </c>
      <c r="B14" s="2">
        <v>2568312</v>
      </c>
      <c r="C14" s="2">
        <v>234230</v>
      </c>
    </row>
    <row r="15" spans="1:3" ht="18" customHeight="1" x14ac:dyDescent="0.2">
      <c r="A15" s="85" t="s">
        <v>491</v>
      </c>
      <c r="B15" s="2">
        <v>1060039</v>
      </c>
      <c r="C15" s="2">
        <v>51094</v>
      </c>
    </row>
    <row r="16" spans="1:3" ht="18" customHeight="1" x14ac:dyDescent="0.2">
      <c r="A16" s="85" t="s">
        <v>492</v>
      </c>
      <c r="B16" s="2">
        <v>50650</v>
      </c>
      <c r="C16" s="2">
        <v>3915</v>
      </c>
    </row>
    <row r="17" spans="1:3" ht="18" customHeight="1" x14ac:dyDescent="0.2">
      <c r="A17" s="85" t="s">
        <v>493</v>
      </c>
      <c r="B17" s="2">
        <v>120670</v>
      </c>
      <c r="C17" s="2">
        <v>0</v>
      </c>
    </row>
    <row r="18" spans="1:3" ht="18" customHeight="1" x14ac:dyDescent="0.2">
      <c r="A18" s="85" t="s">
        <v>494</v>
      </c>
      <c r="B18" s="2">
        <v>743023</v>
      </c>
      <c r="C18" s="2">
        <v>0</v>
      </c>
    </row>
    <row r="19" spans="1:3" ht="18" customHeight="1" x14ac:dyDescent="0.2">
      <c r="A19" s="85" t="s">
        <v>495</v>
      </c>
      <c r="B19" s="2">
        <v>749000</v>
      </c>
      <c r="C19" s="2">
        <v>0</v>
      </c>
    </row>
    <row r="20" spans="1:3" ht="18" customHeight="1" x14ac:dyDescent="0.2">
      <c r="A20" s="85" t="s">
        <v>496</v>
      </c>
      <c r="B20" s="2">
        <v>1550583</v>
      </c>
      <c r="C20" s="2">
        <v>38454</v>
      </c>
    </row>
    <row r="21" spans="1:3" ht="18" customHeight="1" x14ac:dyDescent="0.2">
      <c r="A21" s="86" t="s">
        <v>474</v>
      </c>
      <c r="B21" s="2"/>
      <c r="C21" s="2"/>
    </row>
    <row r="22" spans="1:3" ht="18" customHeight="1" x14ac:dyDescent="0.2">
      <c r="A22" s="87" t="s">
        <v>497</v>
      </c>
      <c r="B22" s="2">
        <v>22134924</v>
      </c>
      <c r="C22" s="2">
        <v>2516741</v>
      </c>
    </row>
    <row r="23" spans="1:3" ht="18" customHeight="1" x14ac:dyDescent="0.2">
      <c r="A23" s="87" t="s">
        <v>498</v>
      </c>
      <c r="B23" s="2">
        <v>0</v>
      </c>
      <c r="C23" s="2">
        <v>0</v>
      </c>
    </row>
    <row r="24" spans="1:3" ht="18" customHeight="1" x14ac:dyDescent="0.2">
      <c r="A24" s="86" t="s">
        <v>499</v>
      </c>
      <c r="B24" s="2"/>
      <c r="C24" s="2"/>
    </row>
    <row r="25" spans="1:3" ht="18" customHeight="1" x14ac:dyDescent="0.2">
      <c r="A25" s="87" t="s">
        <v>500</v>
      </c>
      <c r="B25" s="2">
        <v>528400</v>
      </c>
      <c r="C25" s="2">
        <v>80317</v>
      </c>
    </row>
    <row r="26" spans="1:3" ht="18" customHeight="1" x14ac:dyDescent="0.2">
      <c r="A26" s="86" t="s">
        <v>476</v>
      </c>
      <c r="B26" s="2"/>
      <c r="C26" s="2"/>
    </row>
    <row r="27" spans="1:3" ht="18" customHeight="1" x14ac:dyDescent="0.2">
      <c r="A27" s="87" t="s">
        <v>501</v>
      </c>
      <c r="B27" s="2">
        <v>2205700</v>
      </c>
      <c r="C27" s="2">
        <v>540397</v>
      </c>
    </row>
    <row r="28" spans="1:3" ht="18" customHeight="1" x14ac:dyDescent="0.2">
      <c r="A28" s="4" t="s">
        <v>502</v>
      </c>
      <c r="B28" s="2"/>
      <c r="C28" s="2"/>
    </row>
    <row r="29" spans="1:3" ht="18" customHeight="1" x14ac:dyDescent="0.2">
      <c r="A29" s="87" t="s">
        <v>503</v>
      </c>
      <c r="B29" s="2">
        <v>107553201</v>
      </c>
      <c r="C29" s="2">
        <v>752319</v>
      </c>
    </row>
    <row r="30" spans="1:3" ht="18" customHeight="1" x14ac:dyDescent="0.2">
      <c r="A30" s="4" t="s">
        <v>504</v>
      </c>
      <c r="B30" s="2"/>
      <c r="C30" s="2"/>
    </row>
    <row r="31" spans="1:3" ht="18" customHeight="1" x14ac:dyDescent="0.2">
      <c r="A31" s="87" t="s">
        <v>503</v>
      </c>
      <c r="B31" s="2">
        <v>24736552</v>
      </c>
      <c r="C31" s="2">
        <v>0</v>
      </c>
    </row>
    <row r="32" spans="1:3" ht="18" customHeight="1" x14ac:dyDescent="0.2">
      <c r="A32" s="4" t="s">
        <v>505</v>
      </c>
      <c r="B32" s="2"/>
      <c r="C32" s="2"/>
    </row>
    <row r="33" spans="1:6" ht="18" customHeight="1" x14ac:dyDescent="0.2">
      <c r="A33" s="87" t="s">
        <v>503</v>
      </c>
      <c r="B33" s="2">
        <v>43129047</v>
      </c>
      <c r="C33" s="2">
        <v>399802</v>
      </c>
    </row>
    <row r="34" spans="1:6" ht="18" customHeight="1" x14ac:dyDescent="0.2">
      <c r="A34" s="4" t="s">
        <v>506</v>
      </c>
      <c r="B34" s="2"/>
      <c r="C34" s="2"/>
    </row>
    <row r="35" spans="1:6" ht="18" customHeight="1" x14ac:dyDescent="0.2">
      <c r="A35" s="87" t="s">
        <v>507</v>
      </c>
      <c r="B35" s="2">
        <v>94588762</v>
      </c>
      <c r="C35" s="2">
        <v>1046177</v>
      </c>
    </row>
    <row r="36" spans="1:6" ht="18" customHeight="1" x14ac:dyDescent="0.2">
      <c r="A36" s="4" t="s">
        <v>508</v>
      </c>
      <c r="B36" s="2"/>
      <c r="C36" s="2"/>
    </row>
    <row r="37" spans="1:6" ht="18" customHeight="1" x14ac:dyDescent="0.2">
      <c r="A37" s="87"/>
      <c r="B37" s="2">
        <v>-18500000</v>
      </c>
      <c r="C37" s="2"/>
    </row>
    <row r="38" spans="1:6" ht="18" customHeight="1" x14ac:dyDescent="0.2">
      <c r="A38" s="87"/>
      <c r="B38" s="2"/>
      <c r="C38" s="2"/>
    </row>
    <row r="39" spans="1:6" ht="18" customHeight="1" thickBot="1" x14ac:dyDescent="0.25">
      <c r="A39" s="11" t="s">
        <v>36</v>
      </c>
      <c r="B39" s="10">
        <f>SUM(B10:B38)</f>
        <v>310676602</v>
      </c>
      <c r="C39" s="10">
        <f>SUM(C10:C38)</f>
        <v>7281683</v>
      </c>
      <c r="D39" s="7" t="s">
        <v>379</v>
      </c>
      <c r="E39" s="7">
        <f>+四表!B55</f>
        <v>310676602</v>
      </c>
      <c r="F39" s="7">
        <f>+B40-E39</f>
        <v>0</v>
      </c>
    </row>
    <row r="40" spans="1:6" ht="18" customHeight="1" thickTop="1" x14ac:dyDescent="0.2">
      <c r="A40" s="6" t="s">
        <v>9</v>
      </c>
      <c r="B40" s="19">
        <f>B9+B39</f>
        <v>310676602</v>
      </c>
      <c r="C40" s="19">
        <f>C9+C39</f>
        <v>7281683</v>
      </c>
      <c r="D40" s="7" t="s">
        <v>380</v>
      </c>
      <c r="E40" s="7">
        <f>+四表!B62</f>
        <v>-7281683</v>
      </c>
      <c r="F40" s="7">
        <f>+C40+E40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A1:R51"/>
  <sheetViews>
    <sheetView view="pageBreakPreview" zoomScaleNormal="100" zoomScaleSheetLayoutView="100" workbookViewId="0">
      <selection activeCell="J48" sqref="J48"/>
    </sheetView>
  </sheetViews>
  <sheetFormatPr defaultColWidth="8.90625" defaultRowHeight="11" x14ac:dyDescent="0.2"/>
  <cols>
    <col min="1" max="1" width="36.08984375" style="7" customWidth="1"/>
    <col min="2" max="2" width="14.90625" style="7" customWidth="1"/>
    <col min="3" max="3" width="16.90625" style="7" customWidth="1"/>
    <col min="4" max="11" width="14.90625" style="7" customWidth="1"/>
    <col min="12" max="13" width="8.90625" style="7"/>
    <col min="14" max="14" width="10.453125" style="7" bestFit="1" customWidth="1"/>
    <col min="15" max="15" width="11.36328125" style="7" bestFit="1" customWidth="1"/>
    <col min="16" max="16384" width="8.90625" style="7"/>
  </cols>
  <sheetData>
    <row r="1" spans="1:18" ht="14" x14ac:dyDescent="0.2">
      <c r="A1" s="43" t="s">
        <v>135</v>
      </c>
      <c r="B1" s="43"/>
      <c r="C1" s="43"/>
      <c r="D1" s="43"/>
      <c r="E1" s="43"/>
      <c r="F1" s="43"/>
      <c r="G1" s="43"/>
      <c r="H1" s="43"/>
      <c r="I1" s="43"/>
      <c r="J1" s="54"/>
      <c r="K1" s="55" t="str">
        <f>"自治体名："&amp;基礎情報!C2</f>
        <v>自治体名：常陸太田市　全体会計</v>
      </c>
      <c r="L1" s="43"/>
      <c r="M1" s="43"/>
      <c r="N1" s="43"/>
      <c r="O1" s="43"/>
      <c r="P1" s="43"/>
      <c r="Q1" s="43"/>
      <c r="R1" s="43"/>
    </row>
    <row r="2" spans="1:18" ht="14" x14ac:dyDescent="0.2">
      <c r="A2" s="43" t="s">
        <v>171</v>
      </c>
      <c r="J2" s="52"/>
      <c r="K2" s="55" t="str">
        <f>"年度：令和"&amp;基礎情報!C3&amp;"年度"</f>
        <v>年度：令和3年度</v>
      </c>
    </row>
    <row r="3" spans="1:18" ht="13" x14ac:dyDescent="0.2">
      <c r="A3" s="8"/>
    </row>
    <row r="4" spans="1:18" ht="13" x14ac:dyDescent="0.2">
      <c r="K4" s="9" t="s">
        <v>94</v>
      </c>
    </row>
    <row r="5" spans="1:18" ht="22.5" customHeight="1" x14ac:dyDescent="0.2">
      <c r="A5" s="137" t="s">
        <v>29</v>
      </c>
      <c r="B5" s="145" t="s">
        <v>172</v>
      </c>
      <c r="C5" s="16"/>
      <c r="D5" s="137" t="s">
        <v>48</v>
      </c>
      <c r="E5" s="138" t="s">
        <v>47</v>
      </c>
      <c r="F5" s="137" t="s">
        <v>46</v>
      </c>
      <c r="G5" s="138" t="s">
        <v>45</v>
      </c>
      <c r="H5" s="145" t="s">
        <v>44</v>
      </c>
      <c r="I5" s="15"/>
      <c r="J5" s="14"/>
      <c r="K5" s="137" t="s">
        <v>25</v>
      </c>
    </row>
    <row r="6" spans="1:18" ht="22.5" customHeight="1" x14ac:dyDescent="0.2">
      <c r="A6" s="137"/>
      <c r="B6" s="137"/>
      <c r="C6" s="13" t="s">
        <v>43</v>
      </c>
      <c r="D6" s="137"/>
      <c r="E6" s="137"/>
      <c r="F6" s="137"/>
      <c r="G6" s="137"/>
      <c r="H6" s="137"/>
      <c r="I6" s="3" t="s">
        <v>42</v>
      </c>
      <c r="J6" s="3" t="s">
        <v>41</v>
      </c>
      <c r="K6" s="137"/>
    </row>
    <row r="7" spans="1:18" ht="18" customHeight="1" x14ac:dyDescent="0.2">
      <c r="A7" s="4" t="s">
        <v>509</v>
      </c>
      <c r="B7" s="2"/>
      <c r="C7" s="12"/>
      <c r="D7" s="2"/>
      <c r="E7" s="2"/>
      <c r="F7" s="2"/>
      <c r="G7" s="2"/>
      <c r="H7" s="2">
        <f>SUM(I7:J7)</f>
        <v>0</v>
      </c>
      <c r="I7" s="2"/>
      <c r="J7" s="2"/>
      <c r="K7" s="2"/>
    </row>
    <row r="8" spans="1:18" ht="18" customHeight="1" x14ac:dyDescent="0.2">
      <c r="A8" s="4" t="s">
        <v>510</v>
      </c>
      <c r="B8" s="2">
        <v>252296487</v>
      </c>
      <c r="C8" s="12">
        <v>34902479</v>
      </c>
      <c r="D8" s="2">
        <v>252296487</v>
      </c>
      <c r="E8" s="2"/>
      <c r="F8" s="2"/>
      <c r="G8" s="2"/>
      <c r="H8" s="2">
        <v>0</v>
      </c>
      <c r="I8" s="2"/>
      <c r="J8" s="2"/>
      <c r="K8" s="2"/>
      <c r="L8" s="7">
        <f t="shared" ref="L8:L17" si="0">+B8-SUM(D8:H8)-K8</f>
        <v>0</v>
      </c>
    </row>
    <row r="9" spans="1:18" ht="18" customHeight="1" x14ac:dyDescent="0.2">
      <c r="A9" s="4" t="s">
        <v>511</v>
      </c>
      <c r="B9" s="2">
        <v>217800000</v>
      </c>
      <c r="C9" s="12">
        <v>10477792</v>
      </c>
      <c r="D9" s="2">
        <v>217800000</v>
      </c>
      <c r="E9" s="2"/>
      <c r="F9" s="2"/>
      <c r="G9" s="2"/>
      <c r="H9" s="2">
        <v>0</v>
      </c>
      <c r="I9" s="2"/>
      <c r="J9" s="2"/>
      <c r="K9" s="2"/>
      <c r="L9" s="7">
        <f t="shared" si="0"/>
        <v>0</v>
      </c>
    </row>
    <row r="10" spans="1:18" ht="18" customHeight="1" x14ac:dyDescent="0.2">
      <c r="A10" s="4" t="s">
        <v>512</v>
      </c>
      <c r="B10" s="2">
        <v>66509357</v>
      </c>
      <c r="C10" s="12">
        <v>25696432</v>
      </c>
      <c r="D10" s="2">
        <v>66509357</v>
      </c>
      <c r="E10" s="2"/>
      <c r="F10" s="2"/>
      <c r="G10" s="2"/>
      <c r="H10" s="2">
        <v>0</v>
      </c>
      <c r="I10" s="2"/>
      <c r="J10" s="2"/>
      <c r="K10" s="2"/>
      <c r="L10" s="7">
        <f t="shared" si="0"/>
        <v>0</v>
      </c>
    </row>
    <row r="11" spans="1:18" ht="18" customHeight="1" x14ac:dyDescent="0.2">
      <c r="A11" s="4" t="s">
        <v>513</v>
      </c>
      <c r="B11" s="2">
        <v>314933262</v>
      </c>
      <c r="C11" s="12">
        <v>40585539</v>
      </c>
      <c r="D11" s="2">
        <v>314933262</v>
      </c>
      <c r="E11" s="2"/>
      <c r="F11" s="2"/>
      <c r="G11" s="2"/>
      <c r="H11" s="2">
        <v>0</v>
      </c>
      <c r="I11" s="2"/>
      <c r="J11" s="2"/>
      <c r="K11" s="2"/>
      <c r="L11" s="7">
        <f t="shared" si="0"/>
        <v>0</v>
      </c>
    </row>
    <row r="12" spans="1:18" ht="18" customHeight="1" x14ac:dyDescent="0.2">
      <c r="A12" s="4" t="s">
        <v>514</v>
      </c>
      <c r="B12" s="2">
        <v>1000663643</v>
      </c>
      <c r="C12" s="12">
        <v>135926866</v>
      </c>
      <c r="D12" s="2">
        <v>886691643</v>
      </c>
      <c r="E12" s="2"/>
      <c r="F12" s="2">
        <v>105872000</v>
      </c>
      <c r="G12" s="2">
        <v>4100000</v>
      </c>
      <c r="H12" s="2">
        <v>0</v>
      </c>
      <c r="I12" s="2"/>
      <c r="J12" s="2"/>
      <c r="K12" s="2">
        <v>4000000</v>
      </c>
      <c r="L12" s="7">
        <f t="shared" si="0"/>
        <v>0</v>
      </c>
    </row>
    <row r="13" spans="1:18" ht="18" customHeight="1" x14ac:dyDescent="0.2">
      <c r="A13" s="4" t="s">
        <v>515</v>
      </c>
      <c r="B13" s="2">
        <v>3905677196</v>
      </c>
      <c r="C13" s="12">
        <v>565097884</v>
      </c>
      <c r="D13" s="2"/>
      <c r="E13" s="2">
        <v>2777431196</v>
      </c>
      <c r="F13" s="2">
        <v>678414000</v>
      </c>
      <c r="G13" s="2">
        <v>449832000</v>
      </c>
      <c r="H13" s="2">
        <v>0</v>
      </c>
      <c r="I13" s="2"/>
      <c r="J13" s="2"/>
      <c r="K13" s="2"/>
      <c r="L13" s="7">
        <f t="shared" si="0"/>
        <v>0</v>
      </c>
    </row>
    <row r="14" spans="1:18" ht="18" customHeight="1" x14ac:dyDescent="0.2">
      <c r="A14" s="4" t="s">
        <v>516</v>
      </c>
      <c r="B14" s="2">
        <v>5156437277</v>
      </c>
      <c r="C14" s="12">
        <v>776710513</v>
      </c>
      <c r="D14" s="2">
        <v>5150597277</v>
      </c>
      <c r="E14" s="2"/>
      <c r="F14" s="2"/>
      <c r="G14" s="2"/>
      <c r="H14" s="2">
        <v>0</v>
      </c>
      <c r="I14" s="2"/>
      <c r="J14" s="2"/>
      <c r="K14" s="2">
        <v>5840000</v>
      </c>
      <c r="L14" s="7">
        <f t="shared" si="0"/>
        <v>0</v>
      </c>
    </row>
    <row r="15" spans="1:18" ht="18" customHeight="1" x14ac:dyDescent="0.2">
      <c r="A15" s="4" t="s">
        <v>517</v>
      </c>
      <c r="B15" s="2"/>
      <c r="C15" s="12"/>
      <c r="D15" s="2"/>
      <c r="E15" s="2"/>
      <c r="F15" s="2"/>
      <c r="G15" s="2"/>
      <c r="H15" s="2">
        <f t="shared" ref="H15" si="1">SUM(I15:J15)</f>
        <v>0</v>
      </c>
      <c r="I15" s="2"/>
      <c r="J15" s="2"/>
      <c r="K15" s="2"/>
      <c r="L15" s="7">
        <f t="shared" si="0"/>
        <v>0</v>
      </c>
    </row>
    <row r="16" spans="1:18" ht="18" customHeight="1" x14ac:dyDescent="0.2">
      <c r="A16" s="4" t="s">
        <v>518</v>
      </c>
      <c r="B16" s="2">
        <v>6793364591</v>
      </c>
      <c r="C16" s="12">
        <v>689547040</v>
      </c>
      <c r="D16" s="2">
        <v>6793364591</v>
      </c>
      <c r="E16" s="2"/>
      <c r="F16" s="2"/>
      <c r="G16" s="2"/>
      <c r="H16" s="2">
        <v>0</v>
      </c>
      <c r="I16" s="2"/>
      <c r="J16" s="2"/>
      <c r="K16" s="2"/>
      <c r="L16" s="7">
        <f t="shared" si="0"/>
        <v>0</v>
      </c>
    </row>
    <row r="17" spans="1:15" ht="18" customHeight="1" x14ac:dyDescent="0.2">
      <c r="A17" s="4" t="s">
        <v>519</v>
      </c>
      <c r="B17" s="2">
        <v>60249174</v>
      </c>
      <c r="C17" s="12">
        <v>21420729</v>
      </c>
      <c r="D17" s="2">
        <v>60249174</v>
      </c>
      <c r="E17" s="2"/>
      <c r="F17" s="2"/>
      <c r="G17" s="2"/>
      <c r="H17" s="2">
        <v>0</v>
      </c>
      <c r="I17" s="2"/>
      <c r="J17" s="2"/>
      <c r="K17" s="2"/>
      <c r="L17" s="7">
        <f t="shared" si="0"/>
        <v>0</v>
      </c>
    </row>
    <row r="18" spans="1:15" ht="18" customHeight="1" x14ac:dyDescent="0.2">
      <c r="A18" s="4" t="s">
        <v>520</v>
      </c>
      <c r="B18" s="2">
        <v>0</v>
      </c>
      <c r="C18" s="12">
        <v>0</v>
      </c>
      <c r="D18" s="2">
        <v>0</v>
      </c>
      <c r="E18" s="2"/>
      <c r="F18" s="2"/>
      <c r="G18" s="2"/>
      <c r="H18" s="2">
        <v>0</v>
      </c>
      <c r="I18" s="2"/>
      <c r="J18" s="2"/>
      <c r="K18" s="2"/>
      <c r="L18" s="7">
        <f t="shared" ref="L18:L27" si="2">+B18-SUM(D18:H18)-K18</f>
        <v>0</v>
      </c>
    </row>
    <row r="19" spans="1:15" ht="18" customHeight="1" x14ac:dyDescent="0.2">
      <c r="A19" s="4" t="s">
        <v>521</v>
      </c>
      <c r="B19" s="2">
        <v>414321799</v>
      </c>
      <c r="C19" s="12">
        <v>46910415</v>
      </c>
      <c r="D19" s="2">
        <v>195805167</v>
      </c>
      <c r="E19" s="2">
        <v>191799147</v>
      </c>
      <c r="F19" s="2">
        <v>1280000</v>
      </c>
      <c r="G19" s="2"/>
      <c r="H19" s="2">
        <v>0</v>
      </c>
      <c r="I19" s="2"/>
      <c r="J19" s="2"/>
      <c r="K19" s="2">
        <v>25437485</v>
      </c>
      <c r="L19" s="7">
        <f t="shared" si="2"/>
        <v>0</v>
      </c>
    </row>
    <row r="20" spans="1:15" ht="18" customHeight="1" x14ac:dyDescent="0.2">
      <c r="A20" s="4" t="s">
        <v>522</v>
      </c>
      <c r="B20" s="2"/>
      <c r="C20" s="12"/>
      <c r="D20" s="2"/>
      <c r="E20" s="2"/>
      <c r="F20" s="2"/>
      <c r="G20" s="2"/>
      <c r="H20" s="2">
        <f t="shared" ref="H20:H27" si="3">SUM(I20:J20)</f>
        <v>0</v>
      </c>
      <c r="I20" s="2"/>
      <c r="J20" s="2"/>
      <c r="K20" s="2"/>
      <c r="L20" s="7">
        <f t="shared" si="2"/>
        <v>0</v>
      </c>
    </row>
    <row r="21" spans="1:15" ht="18" customHeight="1" x14ac:dyDescent="0.2">
      <c r="A21" s="85" t="s">
        <v>523</v>
      </c>
      <c r="B21" s="2">
        <v>4708496949</v>
      </c>
      <c r="C21" s="12">
        <v>447486651</v>
      </c>
      <c r="D21" s="2">
        <v>1624139254</v>
      </c>
      <c r="E21" s="2">
        <v>3084357695</v>
      </c>
      <c r="F21" s="2"/>
      <c r="G21" s="2"/>
      <c r="H21" s="2">
        <f t="shared" si="3"/>
        <v>0</v>
      </c>
      <c r="I21" s="2"/>
      <c r="J21" s="2"/>
      <c r="K21" s="2"/>
      <c r="L21" s="7">
        <f t="shared" si="2"/>
        <v>0</v>
      </c>
    </row>
    <row r="22" spans="1:15" ht="18" customHeight="1" x14ac:dyDescent="0.2">
      <c r="A22" s="4" t="s">
        <v>504</v>
      </c>
      <c r="B22" s="2"/>
      <c r="C22" s="12"/>
      <c r="D22" s="2"/>
      <c r="E22" s="2"/>
      <c r="F22" s="2"/>
      <c r="G22" s="2"/>
      <c r="H22" s="2">
        <f t="shared" si="3"/>
        <v>0</v>
      </c>
      <c r="I22" s="2"/>
      <c r="J22" s="2"/>
      <c r="K22" s="2"/>
      <c r="L22" s="7">
        <f t="shared" si="2"/>
        <v>0</v>
      </c>
    </row>
    <row r="23" spans="1:15" ht="18" customHeight="1" x14ac:dyDescent="0.2">
      <c r="A23" s="85" t="s">
        <v>523</v>
      </c>
      <c r="B23" s="2">
        <v>74131619</v>
      </c>
      <c r="C23" s="12">
        <v>17713705</v>
      </c>
      <c r="D23" s="2">
        <v>2133365</v>
      </c>
      <c r="E23" s="2">
        <v>71998254</v>
      </c>
      <c r="F23" s="2"/>
      <c r="G23" s="2"/>
      <c r="H23" s="2">
        <f t="shared" si="3"/>
        <v>0</v>
      </c>
      <c r="I23" s="2"/>
      <c r="J23" s="2"/>
      <c r="K23" s="2"/>
      <c r="L23" s="7">
        <f t="shared" si="2"/>
        <v>0</v>
      </c>
    </row>
    <row r="24" spans="1:15" ht="18" customHeight="1" x14ac:dyDescent="0.2">
      <c r="A24" s="4" t="s">
        <v>505</v>
      </c>
      <c r="B24" s="2"/>
      <c r="C24" s="12"/>
      <c r="D24" s="2"/>
      <c r="E24" s="2"/>
      <c r="F24" s="2"/>
      <c r="G24" s="2"/>
      <c r="H24" s="2">
        <f t="shared" si="3"/>
        <v>0</v>
      </c>
      <c r="I24" s="2"/>
      <c r="J24" s="2"/>
      <c r="K24" s="2"/>
      <c r="L24" s="7">
        <f t="shared" si="2"/>
        <v>0</v>
      </c>
    </row>
    <row r="25" spans="1:15" ht="18" customHeight="1" x14ac:dyDescent="0.2">
      <c r="A25" s="85" t="s">
        <v>523</v>
      </c>
      <c r="B25" s="2">
        <v>982225123</v>
      </c>
      <c r="C25" s="12">
        <v>54884300</v>
      </c>
      <c r="D25" s="2">
        <v>524026802</v>
      </c>
      <c r="E25" s="2">
        <v>456275321</v>
      </c>
      <c r="F25" s="2">
        <v>1648000</v>
      </c>
      <c r="G25" s="2">
        <v>275000</v>
      </c>
      <c r="H25" s="2">
        <f t="shared" si="3"/>
        <v>0</v>
      </c>
      <c r="I25" s="2"/>
      <c r="J25" s="2"/>
      <c r="K25" s="2"/>
      <c r="L25" s="7">
        <f t="shared" si="2"/>
        <v>0</v>
      </c>
    </row>
    <row r="26" spans="1:15" ht="18" customHeight="1" x14ac:dyDescent="0.2">
      <c r="A26" s="4" t="s">
        <v>524</v>
      </c>
      <c r="B26" s="2"/>
      <c r="C26" s="12"/>
      <c r="D26" s="2"/>
      <c r="E26" s="2"/>
      <c r="F26" s="2"/>
      <c r="G26" s="2"/>
      <c r="H26" s="2">
        <f t="shared" si="3"/>
        <v>0</v>
      </c>
      <c r="I26" s="2"/>
      <c r="J26" s="2"/>
      <c r="K26" s="2"/>
      <c r="L26" s="7">
        <f t="shared" si="2"/>
        <v>0</v>
      </c>
    </row>
    <row r="27" spans="1:15" ht="18" customHeight="1" x14ac:dyDescent="0.2">
      <c r="A27" s="85" t="s">
        <v>523</v>
      </c>
      <c r="B27" s="2">
        <v>7373446181</v>
      </c>
      <c r="C27" s="12">
        <v>594982523</v>
      </c>
      <c r="D27" s="2">
        <v>5234389713</v>
      </c>
      <c r="E27" s="2">
        <v>2135631468</v>
      </c>
      <c r="F27" s="2">
        <v>3000000</v>
      </c>
      <c r="G27" s="2">
        <v>425000</v>
      </c>
      <c r="H27" s="2">
        <f t="shared" si="3"/>
        <v>0</v>
      </c>
      <c r="I27" s="2"/>
      <c r="J27" s="2"/>
      <c r="K27" s="2"/>
      <c r="L27" s="7">
        <f t="shared" si="2"/>
        <v>0</v>
      </c>
    </row>
    <row r="28" spans="1:15" ht="18" customHeight="1" x14ac:dyDescent="0.2">
      <c r="A28" s="85"/>
      <c r="B28" s="2"/>
      <c r="C28" s="12"/>
      <c r="D28" s="2"/>
      <c r="E28" s="2"/>
      <c r="F28" s="2"/>
      <c r="G28" s="2"/>
      <c r="H28" s="2">
        <f t="shared" ref="H28" si="4">SUM(I28:J28)</f>
        <v>0</v>
      </c>
      <c r="I28" s="2"/>
      <c r="J28" s="2"/>
      <c r="K28" s="2"/>
      <c r="L28" s="7">
        <f t="shared" ref="L28" si="5">+B28-SUM(D28:H28)-K28</f>
        <v>0</v>
      </c>
      <c r="M28" s="7" t="s">
        <v>377</v>
      </c>
      <c r="N28" s="7">
        <f>+四表!E9</f>
        <v>27858209790</v>
      </c>
      <c r="O28" s="7">
        <f>+B29-C29-N28</f>
        <v>0</v>
      </c>
    </row>
    <row r="29" spans="1:15" ht="18" customHeight="1" x14ac:dyDescent="0.2">
      <c r="A29" s="6" t="s">
        <v>40</v>
      </c>
      <c r="B29" s="2">
        <f t="shared" ref="B29:K29" si="6">SUM(B7:B28)</f>
        <v>31320552658</v>
      </c>
      <c r="C29" s="12">
        <f t="shared" si="6"/>
        <v>3462342868</v>
      </c>
      <c r="D29" s="2">
        <f t="shared" si="6"/>
        <v>21322936092</v>
      </c>
      <c r="E29" s="2">
        <f t="shared" si="6"/>
        <v>8717493081</v>
      </c>
      <c r="F29" s="2">
        <f t="shared" si="6"/>
        <v>790214000</v>
      </c>
      <c r="G29" s="2">
        <f t="shared" si="6"/>
        <v>454632000</v>
      </c>
      <c r="H29" s="2">
        <f t="shared" si="6"/>
        <v>0</v>
      </c>
      <c r="I29" s="2">
        <f t="shared" si="6"/>
        <v>0</v>
      </c>
      <c r="J29" s="2">
        <f t="shared" si="6"/>
        <v>0</v>
      </c>
      <c r="K29" s="2">
        <f t="shared" si="6"/>
        <v>35277485</v>
      </c>
      <c r="L29" s="7">
        <f>+B29-SUM(D29:H29)-K29</f>
        <v>0</v>
      </c>
      <c r="M29" s="7" t="s">
        <v>378</v>
      </c>
      <c r="N29" s="7">
        <f>+四表!E15</f>
        <v>3462342868</v>
      </c>
      <c r="O29" s="7">
        <f>+C29-N29</f>
        <v>0</v>
      </c>
    </row>
    <row r="32" spans="1:15" ht="13" x14ac:dyDescent="0.2">
      <c r="K32" s="55" t="str">
        <f>+K1</f>
        <v>自治体名：常陸太田市　全体会計</v>
      </c>
    </row>
    <row r="33" spans="1:13" ht="13" x14ac:dyDescent="0.2">
      <c r="K33" s="55" t="str">
        <f>+K2</f>
        <v>年度：令和3年度</v>
      </c>
    </row>
    <row r="34" spans="1:13" ht="14" x14ac:dyDescent="0.2">
      <c r="A34" s="43" t="s">
        <v>174</v>
      </c>
    </row>
    <row r="35" spans="1:13" ht="13" x14ac:dyDescent="0.2">
      <c r="A35" s="8"/>
    </row>
    <row r="36" spans="1:13" ht="13" x14ac:dyDescent="0.2">
      <c r="I36" s="9" t="s">
        <v>94</v>
      </c>
    </row>
    <row r="37" spans="1:13" ht="33" x14ac:dyDescent="0.2">
      <c r="A37" s="13" t="s">
        <v>172</v>
      </c>
      <c r="B37" s="3" t="s">
        <v>56</v>
      </c>
      <c r="C37" s="1" t="s">
        <v>55</v>
      </c>
      <c r="D37" s="1" t="s">
        <v>54</v>
      </c>
      <c r="E37" s="1" t="s">
        <v>53</v>
      </c>
      <c r="F37" s="1" t="s">
        <v>52</v>
      </c>
      <c r="G37" s="1" t="s">
        <v>51</v>
      </c>
      <c r="H37" s="3" t="s">
        <v>50</v>
      </c>
      <c r="I37" s="1" t="s">
        <v>49</v>
      </c>
    </row>
    <row r="38" spans="1:13" ht="18" customHeight="1" x14ac:dyDescent="0.2">
      <c r="A38" s="23">
        <f>地方債の明細!B29</f>
        <v>31320552658</v>
      </c>
      <c r="B38" s="2">
        <v>22955725047</v>
      </c>
      <c r="C38" s="2">
        <v>3409550661</v>
      </c>
      <c r="D38" s="2">
        <v>4078480446</v>
      </c>
      <c r="E38" s="2">
        <v>364108165</v>
      </c>
      <c r="F38" s="2">
        <v>222146082</v>
      </c>
      <c r="G38" s="2">
        <v>140619721</v>
      </c>
      <c r="H38" s="2">
        <v>149922536</v>
      </c>
      <c r="I38" s="22">
        <v>4.7699999999999996</v>
      </c>
      <c r="L38" s="7">
        <f>A38-SUM(B38:H38)</f>
        <v>0</v>
      </c>
    </row>
    <row r="40" spans="1:13" ht="14" x14ac:dyDescent="0.2">
      <c r="A40" s="43" t="s">
        <v>173</v>
      </c>
    </row>
    <row r="41" spans="1:13" ht="13" x14ac:dyDescent="0.2">
      <c r="A41" s="8"/>
    </row>
    <row r="42" spans="1:13" ht="13" x14ac:dyDescent="0.2">
      <c r="J42" s="9" t="s">
        <v>94</v>
      </c>
    </row>
    <row r="43" spans="1:13" ht="22" x14ac:dyDescent="0.2">
      <c r="A43" s="13" t="s">
        <v>172</v>
      </c>
      <c r="B43" s="3" t="s">
        <v>65</v>
      </c>
      <c r="C43" s="1" t="s">
        <v>64</v>
      </c>
      <c r="D43" s="1" t="s">
        <v>63</v>
      </c>
      <c r="E43" s="1" t="s">
        <v>62</v>
      </c>
      <c r="F43" s="1" t="s">
        <v>61</v>
      </c>
      <c r="G43" s="1" t="s">
        <v>60</v>
      </c>
      <c r="H43" s="1" t="s">
        <v>59</v>
      </c>
      <c r="I43" s="1" t="s">
        <v>58</v>
      </c>
      <c r="J43" s="3" t="s">
        <v>57</v>
      </c>
    </row>
    <row r="44" spans="1:13" ht="18" customHeight="1" x14ac:dyDescent="0.2">
      <c r="A44" s="23">
        <f>地方債の明細!B29</f>
        <v>31320552658</v>
      </c>
      <c r="B44" s="2">
        <v>3462342868</v>
      </c>
      <c r="C44" s="2">
        <v>3406522978</v>
      </c>
      <c r="D44" s="2">
        <v>3091817643</v>
      </c>
      <c r="E44" s="2">
        <v>2876170449</v>
      </c>
      <c r="F44" s="2">
        <v>2551761409</v>
      </c>
      <c r="G44" s="2">
        <v>9286827641</v>
      </c>
      <c r="H44" s="2">
        <v>4003510743</v>
      </c>
      <c r="I44" s="2">
        <v>1825396309</v>
      </c>
      <c r="J44" s="2">
        <v>816202618</v>
      </c>
      <c r="L44" s="7">
        <f>A44-SUM(B44:J44)</f>
        <v>0</v>
      </c>
      <c r="M44" s="7">
        <f>+B44-C29</f>
        <v>0</v>
      </c>
    </row>
    <row r="46" spans="1:13" ht="14" x14ac:dyDescent="0.2">
      <c r="A46" s="43" t="s">
        <v>177</v>
      </c>
    </row>
    <row r="47" spans="1:13" ht="13" x14ac:dyDescent="0.2">
      <c r="A47" s="8"/>
    </row>
    <row r="48" spans="1:13" ht="13" x14ac:dyDescent="0.2">
      <c r="H48" s="9" t="s">
        <v>94</v>
      </c>
    </row>
    <row r="49" spans="1:8" ht="22" x14ac:dyDescent="0.2">
      <c r="A49" s="17" t="s">
        <v>175</v>
      </c>
      <c r="B49" s="142" t="s">
        <v>66</v>
      </c>
      <c r="C49" s="143"/>
      <c r="D49" s="143"/>
      <c r="E49" s="143"/>
      <c r="F49" s="143"/>
      <c r="G49" s="143"/>
      <c r="H49" s="144"/>
    </row>
    <row r="50" spans="1:8" ht="18" customHeight="1" x14ac:dyDescent="0.2">
      <c r="A50" s="56" t="s">
        <v>151</v>
      </c>
      <c r="B50" s="139" t="s">
        <v>152</v>
      </c>
      <c r="C50" s="140"/>
      <c r="D50" s="140"/>
      <c r="E50" s="140"/>
      <c r="F50" s="140"/>
      <c r="G50" s="140"/>
      <c r="H50" s="141"/>
    </row>
    <row r="51" spans="1:8" ht="15.75" customHeight="1" x14ac:dyDescent="0.2">
      <c r="A51" s="7" t="s">
        <v>176</v>
      </c>
    </row>
  </sheetData>
  <mergeCells count="10">
    <mergeCell ref="A5:A6"/>
    <mergeCell ref="B5:B6"/>
    <mergeCell ref="D5:D6"/>
    <mergeCell ref="E5:E6"/>
    <mergeCell ref="F5:F6"/>
    <mergeCell ref="B50:H50"/>
    <mergeCell ref="B49:H49"/>
    <mergeCell ref="G5:G6"/>
    <mergeCell ref="H5:H6"/>
    <mergeCell ref="K5:K6"/>
  </mergeCells>
  <phoneticPr fontId="3"/>
  <pageMargins left="0.39370078740157483" right="0.39370078740157483" top="0.6692913385826772" bottom="0.39370078740157483" header="0.19685039370078741" footer="0.19685039370078741"/>
  <pageSetup paperSize="9" scale="75" fitToHeight="0" orientation="landscape" r:id="rId1"/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基礎情報</vt:lpstr>
      <vt:lpstr>四表</vt:lpstr>
      <vt:lpstr>資産項目の明細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地方債の明細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基金の明細!Print_Area</vt:lpstr>
      <vt:lpstr>財源の明細!Print_Area</vt:lpstr>
      <vt:lpstr>財源情報の明細!Print_Area</vt:lpstr>
      <vt:lpstr>資産項目の明細!Print_Area</vt:lpstr>
      <vt:lpstr>貸付金の明細!Print_Area</vt:lpstr>
      <vt:lpstr>地方債の明細!Print_Area</vt:lpstr>
      <vt:lpstr>長期延滞債権の明細!Print_Area</vt:lpstr>
      <vt:lpstr>投資及び出資金の明細!Print_Area</vt:lpstr>
      <vt:lpstr>補助金等の明細!Print_Area</vt:lpstr>
      <vt:lpstr>未収金の明細!Print_Area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st2157</dc:creator>
  <cp:lastModifiedBy>st2191</cp:lastModifiedBy>
  <cp:lastPrinted>2021-01-29T05:49:45Z</cp:lastPrinted>
  <dcterms:created xsi:type="dcterms:W3CDTF">2017-04-18T04:57:51Z</dcterms:created>
  <dcterms:modified xsi:type="dcterms:W3CDTF">2022-12-07T06:57:02Z</dcterms:modified>
</cp:coreProperties>
</file>