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stc_地方創生支援\02_公会計\01_顧問・支援\28585_常陸太田市\R4年度\■報告書\4_一般等全体財務書類\"/>
    </mc:Choice>
  </mc:AlternateContent>
  <xr:revisionPtr revIDLastSave="0" documentId="13_ncr:1_{1FA7D04E-1FBD-4062-95E4-C282156B8427}" xr6:coauthVersionLast="47" xr6:coauthVersionMax="47" xr10:uidLastSave="{00000000-0000-0000-0000-000000000000}"/>
  <bookViews>
    <workbookView xWindow="-110" yWindow="-110" windowWidth="19420" windowHeight="10300" tabRatio="852" firstSheet="4" activeTab="4" xr2:uid="{00000000-000D-0000-FFFF-FFFF00000000}"/>
  </bookViews>
  <sheets>
    <sheet name="基礎情報" sheetId="14" state="hidden" r:id="rId1"/>
    <sheet name="四表" sheetId="21" state="hidden" r:id="rId2"/>
    <sheet name="有形固定資産の明細貼付" sheetId="20" state="hidden" r:id="rId3"/>
    <sheet name="行政目的別の明細" sheetId="19" state="hidden" r:id="rId4"/>
    <sheet name="資産項目の明細" sheetId="15" r:id="rId5"/>
    <sheet name="投資及び出資金の明細" sheetId="1" r:id="rId6"/>
    <sheet name="基金の明細" sheetId="2" r:id="rId7"/>
    <sheet name="貸付金の明細" sheetId="3" r:id="rId8"/>
    <sheet name="長期延滞債権の明細" sheetId="4" r:id="rId9"/>
    <sheet name="未収金の明細" sheetId="5" r:id="rId10"/>
    <sheet name="地方債の明細" sheetId="6" r:id="rId11"/>
    <sheet name="引当金の明細" sheetId="10" r:id="rId12"/>
    <sheet name="補助金等の明細" sheetId="11" r:id="rId13"/>
    <sheet name="財源の明細" sheetId="12" r:id="rId14"/>
    <sheet name="財源情報の明細" sheetId="17" r:id="rId15"/>
    <sheet name="資金の明細" sheetId="13" r:id="rId16"/>
  </sheets>
  <definedNames>
    <definedName name="AS2DocOpenMode" hidden="1">"AS2DocumentEdit"</definedName>
    <definedName name="_xlnm.Print_Area" localSheetId="11">引当金の明細!$A$1:$F$11</definedName>
    <definedName name="_xlnm.Print_Area" localSheetId="6">基金の明細!$A$1:$G$27</definedName>
    <definedName name="_xlnm.Print_Area" localSheetId="13">財源の明細!$A$1:$E$30</definedName>
    <definedName name="_xlnm.Print_Area" localSheetId="14">財源情報の明細!$A$1:$F$12</definedName>
    <definedName name="_xlnm.Print_Area" localSheetId="4">資産項目の明細!$A$1:$R$49</definedName>
    <definedName name="_xlnm.Print_Area" localSheetId="7">貸付金の明細!$A$1:$F$19</definedName>
    <definedName name="_xlnm.Print_Area" localSheetId="10">地方債の明細!$A$1:$K$37</definedName>
    <definedName name="_xlnm.Print_Area" localSheetId="8">長期延滞債権の明細!$A$1:$C$24</definedName>
    <definedName name="_xlnm.Print_Area" localSheetId="5">投資及び出資金の明細!$A$1:$K$43</definedName>
    <definedName name="_xlnm.Print_Area" localSheetId="12">補助金等の明細!$A$1:$E$43</definedName>
    <definedName name="_xlnm.Print_Area" localSheetId="9">未収金の明細!$A$1:$C$24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27" i="12"/>
  <c r="E26" i="12"/>
  <c r="E24" i="12"/>
  <c r="I7" i="12"/>
  <c r="F15" i="2"/>
  <c r="M21" i="1"/>
  <c r="N20" i="1"/>
  <c r="H26" i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7" i="2"/>
  <c r="B27" i="2"/>
  <c r="D27" i="2"/>
  <c r="C27" i="2"/>
  <c r="F26" i="2"/>
  <c r="M42" i="1"/>
  <c r="V27" i="15" l="1"/>
  <c r="D42" i="11"/>
  <c r="F25" i="12" l="1"/>
  <c r="F55" i="12" l="1"/>
  <c r="F50" i="12"/>
  <c r="F53" i="12"/>
  <c r="E45" i="12" l="1"/>
  <c r="H9" i="10" l="1"/>
  <c r="H8" i="10"/>
  <c r="H7" i="10"/>
  <c r="I8" i="10" l="1"/>
  <c r="I9" i="10"/>
  <c r="I7" i="10"/>
  <c r="H16" i="6"/>
  <c r="L16" i="6" s="1"/>
  <c r="H15" i="6"/>
  <c r="L15" i="6" s="1"/>
  <c r="H14" i="6"/>
  <c r="L14" i="6" s="1"/>
  <c r="H13" i="6"/>
  <c r="L13" i="6" s="1"/>
  <c r="H12" i="6"/>
  <c r="L12" i="6" s="1"/>
  <c r="H11" i="6"/>
  <c r="L11" i="6" s="1"/>
  <c r="H10" i="6"/>
  <c r="L10" i="6" s="1"/>
  <c r="H9" i="6"/>
  <c r="L9" i="6" s="1"/>
  <c r="F21" i="2" l="1"/>
  <c r="F25" i="2"/>
  <c r="F24" i="2"/>
  <c r="F23" i="2"/>
  <c r="F22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M20" i="1" l="1"/>
  <c r="G36" i="1"/>
  <c r="G18" i="1"/>
  <c r="G15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G26" i="1"/>
  <c r="E26" i="1"/>
  <c r="J25" i="1"/>
  <c r="G25" i="1"/>
  <c r="E25" i="1"/>
  <c r="E18" i="1"/>
  <c r="G17" i="1"/>
  <c r="E17" i="1"/>
  <c r="G16" i="1"/>
  <c r="E16" i="1"/>
  <c r="E15" i="1"/>
  <c r="G14" i="1"/>
  <c r="E14" i="1"/>
  <c r="G13" i="1"/>
  <c r="E13" i="1"/>
  <c r="H31" i="1" l="1"/>
  <c r="H28" i="1"/>
  <c r="H27" i="1"/>
  <c r="H29" i="1"/>
  <c r="H25" i="1"/>
  <c r="H30" i="1"/>
  <c r="H15" i="1"/>
  <c r="H18" i="1"/>
  <c r="H16" i="1"/>
  <c r="H14" i="1"/>
  <c r="H13" i="1"/>
  <c r="H17" i="1"/>
  <c r="E48" i="12" l="1"/>
  <c r="E49" i="12" s="1"/>
  <c r="E38" i="12"/>
  <c r="E35" i="12"/>
  <c r="E39" i="12" l="1"/>
  <c r="M43" i="1" l="1"/>
  <c r="N43" i="1" s="1"/>
  <c r="M19" i="1"/>
  <c r="M8" i="1"/>
  <c r="H19" i="3"/>
  <c r="H18" i="3"/>
  <c r="E24" i="4"/>
  <c r="E23" i="4"/>
  <c r="E24" i="5"/>
  <c r="E23" i="5"/>
  <c r="N21" i="6"/>
  <c r="N20" i="6"/>
  <c r="F43" i="11"/>
  <c r="B7" i="13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D9" i="17" s="1"/>
  <c r="C12" i="17"/>
  <c r="B10" i="17"/>
  <c r="B9" i="17"/>
  <c r="B8" i="17"/>
  <c r="C9" i="17"/>
  <c r="M16" i="17"/>
  <c r="E28" i="12"/>
  <c r="E42" i="12" s="1"/>
  <c r="E52" i="12" s="1"/>
  <c r="E25" i="12"/>
  <c r="E22" i="12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E41" i="12" l="1"/>
  <c r="E43" i="12" s="1"/>
  <c r="E53" i="12" s="1"/>
  <c r="G53" i="12" s="1"/>
  <c r="G25" i="12"/>
  <c r="E40" i="12"/>
  <c r="E50" i="12" s="1"/>
  <c r="G50" i="12" s="1"/>
  <c r="H36" i="1"/>
  <c r="H37" i="1"/>
  <c r="H40" i="1"/>
  <c r="H39" i="1"/>
  <c r="H38" i="1"/>
  <c r="H34" i="1"/>
  <c r="H33" i="1"/>
  <c r="E29" i="12"/>
  <c r="J26" i="17"/>
  <c r="F8" i="17" s="1"/>
  <c r="F12" i="17" s="1"/>
  <c r="H32" i="1"/>
  <c r="H35" i="1"/>
  <c r="B12" i="17"/>
  <c r="E10" i="17"/>
  <c r="E9" i="17"/>
  <c r="D8" i="17"/>
  <c r="M15" i="17" s="1"/>
  <c r="M17" i="17" s="1"/>
  <c r="C8" i="17"/>
  <c r="E51" i="12" l="1"/>
  <c r="E30" i="12"/>
  <c r="E8" i="17"/>
  <c r="M18" i="17" s="1"/>
  <c r="D9" i="10"/>
  <c r="E44" i="12" l="1"/>
  <c r="E54" i="12" s="1"/>
  <c r="G55" i="12" s="1"/>
  <c r="E12" i="17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T24" i="15" s="1"/>
  <c r="L23" i="15"/>
  <c r="L22" i="15"/>
  <c r="T22" i="15" s="1"/>
  <c r="L21" i="15"/>
  <c r="T21" i="15" s="1"/>
  <c r="L20" i="15"/>
  <c r="T20" i="15" s="1"/>
  <c r="L19" i="15"/>
  <c r="L18" i="15"/>
  <c r="L17" i="15"/>
  <c r="L16" i="15"/>
  <c r="T16" i="15" s="1"/>
  <c r="L15" i="15"/>
  <c r="T15" i="15" s="1"/>
  <c r="L14" i="15"/>
  <c r="T14" i="15" s="1"/>
  <c r="L13" i="15"/>
  <c r="T13" i="15" s="1"/>
  <c r="L12" i="15"/>
  <c r="T12" i="15" s="1"/>
  <c r="L11" i="15"/>
  <c r="T11" i="15" s="1"/>
  <c r="L10" i="15"/>
  <c r="L9" i="15"/>
  <c r="L8" i="15"/>
  <c r="J24" i="15"/>
  <c r="S24" i="15" s="1"/>
  <c r="J23" i="15"/>
  <c r="S23" i="15" s="1"/>
  <c r="J22" i="15"/>
  <c r="S22" i="15" s="1"/>
  <c r="J21" i="15"/>
  <c r="S21" i="15" s="1"/>
  <c r="J20" i="15"/>
  <c r="S20" i="15" s="1"/>
  <c r="J19" i="15"/>
  <c r="S19" i="15" s="1"/>
  <c r="J18" i="15"/>
  <c r="J17" i="15"/>
  <c r="S17" i="15" s="1"/>
  <c r="J16" i="15"/>
  <c r="S16" i="15" s="1"/>
  <c r="J15" i="15"/>
  <c r="S15" i="15" s="1"/>
  <c r="J14" i="15"/>
  <c r="S14" i="15" s="1"/>
  <c r="J13" i="15"/>
  <c r="S13" i="15" s="1"/>
  <c r="J12" i="15"/>
  <c r="S12" i="15" s="1"/>
  <c r="J11" i="15"/>
  <c r="S11" i="15" s="1"/>
  <c r="J10" i="15"/>
  <c r="S10" i="15" s="1"/>
  <c r="J9" i="15"/>
  <c r="S9" i="15" s="1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14" i="3"/>
  <c r="F13" i="3"/>
  <c r="F12" i="3"/>
  <c r="F11" i="3"/>
  <c r="F10" i="3"/>
  <c r="F9" i="3"/>
  <c r="F8" i="3"/>
  <c r="F7" i="3"/>
  <c r="E12" i="1"/>
  <c r="D43" i="1"/>
  <c r="E24" i="1"/>
  <c r="D20" i="1"/>
  <c r="E19" i="1"/>
  <c r="D19" i="3"/>
  <c r="I19" i="3" s="1"/>
  <c r="F18" i="3"/>
  <c r="F17" i="3"/>
  <c r="F16" i="3"/>
  <c r="F15" i="3"/>
  <c r="D21" i="6"/>
  <c r="D11" i="10"/>
  <c r="D22" i="11"/>
  <c r="F8" i="15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43" i="11" l="1"/>
  <c r="G43" i="11" s="1"/>
  <c r="F25" i="15"/>
  <c r="R41" i="15"/>
  <c r="U41" i="15" s="1"/>
  <c r="D25" i="15"/>
  <c r="D48" i="15"/>
  <c r="R37" i="15"/>
  <c r="U37" i="15" s="1"/>
  <c r="R38" i="15"/>
  <c r="U38" i="15" s="1"/>
  <c r="R33" i="15"/>
  <c r="U33" i="15" s="1"/>
  <c r="R45" i="15"/>
  <c r="U45" i="15" s="1"/>
  <c r="R44" i="15"/>
  <c r="U44" i="15" s="1"/>
  <c r="R34" i="15"/>
  <c r="U34" i="15" s="1"/>
  <c r="R42" i="15"/>
  <c r="U42" i="15" s="1"/>
  <c r="R46" i="15"/>
  <c r="U46" i="15" s="1"/>
  <c r="R32" i="15"/>
  <c r="U32" i="15" s="1"/>
  <c r="R35" i="15"/>
  <c r="U35" i="15" s="1"/>
  <c r="R39" i="15"/>
  <c r="U39" i="15" s="1"/>
  <c r="R47" i="15"/>
  <c r="U47" i="15" s="1"/>
  <c r="R36" i="15"/>
  <c r="U36" i="15" s="1"/>
  <c r="R40" i="15"/>
  <c r="U40" i="15" s="1"/>
  <c r="R31" i="15"/>
  <c r="U31" i="15" s="1"/>
  <c r="R43" i="15"/>
  <c r="U43" i="15" s="1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V25" i="15" s="1"/>
  <c r="P48" i="15"/>
  <c r="F48" i="15"/>
  <c r="H25" i="15" l="1"/>
  <c r="J25" i="15" s="1"/>
  <c r="N48" i="15"/>
  <c r="H48" i="15"/>
  <c r="J48" i="15"/>
  <c r="R48" i="15" l="1"/>
  <c r="P25" i="15"/>
  <c r="U25" i="15" s="1"/>
  <c r="G24" i="1"/>
  <c r="G19" i="1"/>
  <c r="G12" i="1"/>
  <c r="U48" i="15" l="1"/>
  <c r="H8" i="6"/>
  <c r="L8" i="6" s="1"/>
  <c r="H17" i="6"/>
  <c r="L17" i="6" s="1"/>
  <c r="H18" i="6"/>
  <c r="L18" i="6" s="1"/>
  <c r="H19" i="6"/>
  <c r="L19" i="6" s="1"/>
  <c r="H20" i="6"/>
  <c r="L20" i="6" s="1"/>
  <c r="F6" i="2" l="1"/>
  <c r="F27" i="2" s="1"/>
  <c r="B12" i="13" l="1"/>
  <c r="B11" i="10"/>
  <c r="K21" i="6"/>
  <c r="J21" i="6"/>
  <c r="I21" i="6"/>
  <c r="H21" i="6"/>
  <c r="G21" i="6"/>
  <c r="F21" i="6"/>
  <c r="E21" i="6"/>
  <c r="C21" i="6"/>
  <c r="B21" i="6"/>
  <c r="C23" i="5"/>
  <c r="B23" i="5"/>
  <c r="C10" i="5"/>
  <c r="B10" i="5"/>
  <c r="C23" i="4"/>
  <c r="B23" i="4"/>
  <c r="C10" i="4"/>
  <c r="B10" i="4"/>
  <c r="C19" i="3"/>
  <c r="E19" i="3"/>
  <c r="F19" i="3"/>
  <c r="B19" i="3"/>
  <c r="I18" i="3" s="1"/>
  <c r="H27" i="2"/>
  <c r="J24" i="1"/>
  <c r="H24" i="1"/>
  <c r="C43" i="1"/>
  <c r="F43" i="1"/>
  <c r="I43" i="1"/>
  <c r="K43" i="1"/>
  <c r="B43" i="1"/>
  <c r="H19" i="1"/>
  <c r="H12" i="1"/>
  <c r="C20" i="1"/>
  <c r="F20" i="1"/>
  <c r="I20" i="1"/>
  <c r="N19" i="1" s="1"/>
  <c r="J20" i="1"/>
  <c r="B20" i="1"/>
  <c r="D6" i="1"/>
  <c r="F6" i="1"/>
  <c r="F7" i="1"/>
  <c r="D7" i="1"/>
  <c r="H8" i="1"/>
  <c r="C8" i="1"/>
  <c r="E8" i="1"/>
  <c r="B8" i="1"/>
  <c r="C24" i="5" l="1"/>
  <c r="F24" i="5" s="1"/>
  <c r="G6" i="1"/>
  <c r="B24" i="5"/>
  <c r="F23" i="5" s="1"/>
  <c r="O20" i="6"/>
  <c r="L21" i="6"/>
  <c r="O21" i="6"/>
  <c r="M31" i="6"/>
  <c r="C24" i="4"/>
  <c r="F24" i="4" s="1"/>
  <c r="B24" i="4"/>
  <c r="F23" i="4" s="1"/>
  <c r="D8" i="1"/>
  <c r="N8" i="1" s="1"/>
  <c r="G7" i="1"/>
  <c r="H43" i="1"/>
  <c r="H20" i="1"/>
  <c r="A26" i="6"/>
  <c r="L26" i="6" s="1"/>
  <c r="A31" i="6"/>
  <c r="L31" i="6" s="1"/>
  <c r="E43" i="1"/>
  <c r="J43" i="1"/>
  <c r="E20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<sst xmlns="http://schemas.openxmlformats.org/spreadsheetml/2006/main" count="848" uniqueCount="587">
  <si>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</si>
  <si>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</si>
  <si>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</si>
  <si>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</si>
  <si>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</si>
  <si>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</si>
  <si>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</si>
  <si>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</si>
  <si>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</si>
  <si>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</si>
  <si>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</si>
  <si>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</si>
  <si>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</si>
  <si>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</si>
  <si>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</si>
  <si>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</si>
  <si>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</si>
  <si>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</si>
  <si>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</si>
  <si>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</si>
  <si>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</si>
  <si>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</si>
  <si>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</si>
  <si>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</si>
  <si>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</si>
  <si>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</si>
  <si>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</si>
  <si>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</si>
  <si>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</si>
  <si>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</si>
  <si>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</si>
  <si>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</si>
  <si>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</si>
  <si>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</si>
  <si>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</si>
  <si>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</si>
  <si>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</si>
  <si>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</si>
  <si>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</si>
  <si>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</si>
  <si>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</si>
  <si>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</si>
  <si>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</si>
  <si>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</si>
  <si>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</si>
  <si>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</si>
  <si>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</si>
  <si>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</si>
  <si>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</si>
  <si>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</si>
  <si>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</si>
  <si>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</si>
  <si>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</si>
  <si>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</si>
  <si>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</si>
  <si>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</si>
  <si>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</si>
  <si>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</si>
  <si>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</si>
  <si>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</si>
  <si>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</si>
  <si>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</si>
  <si>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</si>
  <si>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</si>
  <si>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</si>
  <si>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</si>
  <si>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</si>
  <si>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</si>
  <si>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</si>
  <si>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</si>
  <si>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</si>
  <si>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</si>
  <si>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</si>
  <si>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</si>
  <si>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</si>
  <si>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</si>
  <si>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</si>
  <si>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</si>
  <si>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</si>
  <si>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</si>
  <si>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</si>
  <si>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</si>
  <si>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</si>
  <si>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</si>
  <si>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</si>
  <si>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</si>
  <si>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</si>
  <si>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</si>
  <si>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</si>
  <si>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</si>
  <si>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</si>
  <si>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</si>
  <si>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</si>
  <si>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</si>
  <si>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</si>
  <si>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</si>
  <si>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</si>
  <si>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</si>
  <si>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</si>
  <si>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</si>
  <si>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</si>
  <si>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</si>
  <si>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</si>
  <si>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</si>
  <si>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</si>
  <si>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</si>
  <si>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</si>
  <si>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</si>
  <si>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</si>
  <si>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</si>
  <si>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</si>
  <si>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</si>
  <si>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</si>
  <si>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</si>
  <si>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</si>
  <si>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</si>
  <si>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</si>
  <si>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</si>
  <si>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</si>
  <si>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</si>
  <si>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</si>
  <si>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</si>
  <si>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</si>
  <si>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</si>
  <si>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</si>
  <si>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</si>
  <si>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</si>
  <si>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</si>
  <si>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</si>
  <si>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</si>
  <si>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</si>
  <si>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</si>
  <si>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</si>
  <si>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</si>
  <si>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</si>
  <si>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</si>
  <si>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</si>
  <si>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</si>
  <si>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</si>
  <si>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</si>
  <si>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</si>
  <si>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</si>
  <si>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</si>
  <si>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</si>
  <si>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</si>
  <si>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</si>
  <si>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</si>
  <si>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</si>
  <si>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</si>
  <si>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</si>
  <si>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</si>
  <si>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</si>
  <si>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</si>
  <si>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</si>
  <si>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</si>
  <si>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</si>
  <si>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</si>
  <si>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</si>
  <si>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</si>
  <si>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</si>
  <si>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本年度減価償却額_x000D_
(F)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</si>
  <si>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</si>
  <si>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</si>
  <si>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</si>
  <si>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</si>
  <si>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</si>
  <si>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</si>
  <si>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</si>
  <si>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</si>
  <si>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</si>
  <si>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</si>
  <si>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</si>
  <si>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</si>
  <si>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</si>
  <si>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</si>
  <si>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</si>
  <si>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</si>
  <si>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</si>
  <si>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</si>
  <si>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</si>
  <si>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</si>
  <si>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</si>
  <si>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</si>
  <si>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</si>
  <si>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</si>
  <si>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</si>
  <si>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</si>
  <si>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</si>
  <si>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</si>
  <si>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</si>
  <si>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</si>
  <si>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</si>
  <si>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</si>
  <si>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</si>
  <si>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</si>
  <si>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</si>
  <si>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</si>
  <si>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</si>
  <si>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</si>
  <si>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</si>
  <si>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</si>
  <si>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</si>
  <si>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</si>
  <si>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</si>
  <si>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</si>
  <si>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</si>
  <si>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</si>
  <si>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</si>
  <si>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</si>
  <si>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</si>
  <si>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</si>
  <si>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</si>
  <si>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</si>
  <si>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</si>
  <si>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</si>
  <si>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</si>
  <si>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</si>
  <si>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</si>
  <si>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</si>
  <si>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</si>
  <si>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</si>
  <si>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</si>
  <si>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</si>
  <si>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</si>
  <si>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</si>
  <si>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</si>
  <si>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</si>
  <si>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</si>
  <si>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</si>
  <si>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</si>
  <si>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</si>
  <si>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</si>
  <si>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</si>
  <si>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</si>
  <si>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</si>
  <si>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</si>
  <si>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</si>
  <si>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</si>
  <si>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</si>
  <si>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</si>
  <si>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</si>
  <si>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</si>
  <si>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</si>
  <si>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</si>
  <si>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</si>
  <si>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</si>
  <si>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</si>
  <si>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</si>
  <si>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</si>
  <si>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</si>
  <si>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</si>
  <si>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</si>
  <si>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</si>
  <si>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</si>
  <si>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</si>
  <si>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</si>
  <si>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</si>
  <si>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</si>
  <si>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</si>
  <si>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</si>
  <si>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</si>
  <si>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</si>
  <si>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</si>
  <si>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</si>
  <si>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</si>
  <si>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</si>
  <si>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</si>
  <si>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</si>
  <si>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</si>
  <si>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</si>
  <si>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</si>
  <si>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</si>
  <si>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</si>
  <si>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</si>
  <si>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</si>
  <si>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</si>
  <si>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</si>
  <si>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</si>
  <si>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</si>
  <si>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</si>
  <si>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</si>
  <si>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</si>
  <si>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</si>
  <si>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</si>
  <si>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</si>
  <si>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</si>
  <si>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</si>
  <si>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</si>
  <si>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</si>
  <si>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</si>
  <si>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</si>
  <si>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</si>
  <si>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</si>
  <si>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</si>
  <si>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</si>
  <si>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</si>
  <si>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</si>
  <si>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</si>
  <si>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</si>
  <si>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</si>
  <si>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</si>
  <si>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</si>
  <si>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</si>
  <si>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</si>
  <si>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</si>
  <si>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</si>
  <si>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</si>
  <si>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</si>
  <si>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</si>
  <si>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</si>
  <si>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</si>
  <si>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</si>
  <si>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</si>
  <si>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</si>
  <si>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</si>
  <si>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</si>
  <si>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</si>
  <si>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</si>
  <si>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</si>
  <si>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</si>
  <si>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</si>
  <si>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</si>
  <si>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</si>
  <si>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</si>
  <si>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</si>
  <si>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</si>
  <si>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</si>
  <si>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</si>
  <si>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</si>
  <si>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</si>
  <si>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</si>
  <si>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</si>
  <si>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</si>
  <si>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</si>
  <si>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</si>
  <si>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</si>
  <si>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</si>
  <si>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</si>
  <si>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</si>
  <si>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</si>
  <si>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</si>
  <si>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</si>
  <si>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</si>
  <si>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</si>
  <si>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</si>
  <si>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</si>
  <si>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</si>
  <si>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</si>
  <si>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</si>
  <si>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</si>
  <si>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</si>
  <si>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</si>
  <si>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</si>
  <si>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</si>
  <si>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</si>
  <si>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</si>
  <si>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</si>
  <si>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</si>
  <si>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</si>
  <si>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</si>
  <si>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</si>
  <si>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</si>
  <si>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</si>
  <si>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</si>
  <si>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</si>
  <si>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</si>
  <si>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</si>
  <si>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</si>
  <si>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</si>
  <si>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</si>
  <si>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</si>
  <si>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</si>
  <si>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</si>
  <si>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</si>
  <si>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</si>
  <si>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</si>
  <si>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</si>
  <si>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</si>
  <si>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</si>
  <si>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</si>
  <si>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</si>
  <si>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</si>
  <si>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</si>
  <si>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</si>
  <si>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</si>
  <si>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</si>
  <si>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</si>
  <si>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</si>
  <si>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</si>
  <si>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</si>
  <si>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</si>
  <si>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</si>
  <si>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</si>
  <si>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</si>
  <si>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</si>
  <si>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【様式第1号】</t>
  </si>
  <si>
    <t>貸借対照表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</si>
  <si>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</si>
  <si>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</si>
  <si>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</si>
  <si>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</si>
  <si>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</si>
  <si>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</si>
  <si>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</si>
  <si>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</si>
  <si>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</si>
  <si>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</si>
  <si>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</si>
  <si>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</si>
  <si>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</si>
  <si>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</si>
  <si>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</si>
  <si>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</si>
  <si>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</si>
  <si>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</si>
  <si>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</si>
  <si>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</si>
  <si>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</si>
  <si>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</si>
  <si>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</si>
  <si>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</si>
  <si>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</si>
  <si>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</si>
  <si>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</si>
  <si>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</si>
  <si>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</si>
  <si>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</si>
  <si>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</si>
  <si>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</si>
  <si>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</si>
  <si>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</si>
  <si>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</si>
  <si>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</si>
  <si>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</si>
  <si>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</si>
  <si>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</si>
  <si>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</si>
  <si>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</si>
  <si>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</si>
  <si>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</si>
  <si>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</si>
  <si>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</si>
  <si>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</si>
  <si>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</si>
  <si>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</si>
  <si>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</si>
  <si>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</si>
  <si>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</si>
  <si>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</si>
  <si>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</si>
  <si>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</si>
  <si>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</si>
  <si>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</si>
  <si>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</si>
  <si>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</si>
  <si>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</si>
  <si>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</si>
  <si>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</si>
  <si>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</si>
  <si>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</si>
  <si>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NW財源</t>
    <rPh sb="2" eb="4">
      <t>ザイゲン</t>
    </rPh>
    <phoneticPr fontId="3"/>
  </si>
  <si>
    <t>PL補助金等</t>
    <rPh sb="2" eb="5">
      <t>ホジョキン</t>
    </rPh>
    <rPh sb="5" eb="6">
      <t>トウ</t>
    </rPh>
    <phoneticPr fontId="3"/>
  </si>
  <si>
    <t>BS地方債固定</t>
    <rPh sb="2" eb="4">
      <t>チホウ</t>
    </rPh>
    <rPh sb="4" eb="5">
      <t>サイ</t>
    </rPh>
    <rPh sb="5" eb="7">
      <t>コテイ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</si>
  <si>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</si>
  <si>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</si>
  <si>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</si>
  <si>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</si>
  <si>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</si>
  <si>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</si>
  <si>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</si>
  <si>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</si>
  <si>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</si>
  <si>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公営企業出資金</t>
    <rPh sb="0" eb="4">
      <t>コウエイキギョウ</t>
    </rPh>
    <rPh sb="4" eb="7">
      <t>シュッシキン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</si>
  <si>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</si>
  <si>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</si>
  <si>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一般会計等</t>
    <rPh sb="4" eb="5">
      <t>トウ</t>
    </rPh>
    <phoneticPr fontId="3"/>
  </si>
  <si>
    <t>単純合算</t>
    <rPh sb="0" eb="2">
      <t>タンジュン</t>
    </rPh>
    <rPh sb="2" eb="4">
      <t>ガッサン</t>
    </rPh>
    <phoneticPr fontId="3"/>
  </si>
  <si>
    <t>国県等補助金</t>
    <phoneticPr fontId="3"/>
  </si>
  <si>
    <t>資本的_x000D_補助金</t>
    <phoneticPr fontId="3"/>
  </si>
  <si>
    <t>経常的_x000D_補助金</t>
    <phoneticPr fontId="3"/>
  </si>
  <si>
    <t>相殺消去</t>
    <rPh sb="0" eb="2">
      <t>ソウサイ</t>
    </rPh>
    <rPh sb="2" eb="4">
      <t>ショウキョ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</si>
  <si>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</si>
  <si>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土地開発基金</t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</si>
  <si>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</si>
  <si>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</si>
  <si>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</si>
  <si>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</si>
  <si>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</si>
  <si>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</si>
  <si>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</si>
  <si>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</si>
  <si>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</si>
  <si>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</si>
  <si>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</si>
  <si>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</si>
  <si>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</si>
  <si>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寄附金</t>
    <rPh sb="0" eb="3">
      <t>キフキン</t>
    </rPh>
    <phoneticPr fontId="5"/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</si>
  <si>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</si>
  <si>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</si>
  <si>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</si>
  <si>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</si>
  <si>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</si>
  <si>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</si>
  <si>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</si>
  <si>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</si>
  <si>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</si>
  <si>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</si>
  <si>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常陸太田市　一般会計等</t>
    <rPh sb="0" eb="4">
      <t>ヒタチオオタ</t>
    </rPh>
    <rPh sb="4" eb="5">
      <t>シ</t>
    </rPh>
    <rPh sb="6" eb="11">
      <t>イッパンカイケイトウ</t>
    </rPh>
    <phoneticPr fontId="3"/>
  </si>
  <si>
    <t>（令和4年3月31日現在）</t>
  </si>
  <si>
    <t>自治体名：常陸太田市</t>
  </si>
  <si>
    <t>科目</t>
  </si>
  <si>
    <t>自　令和3年4月1日</t>
  </si>
  <si>
    <t>至　令和4年3月31日</t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</si>
  <si>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</si>
  <si>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1">
      <t>ゲン</t>
    </rPh>
    <rPh sb="1" eb="2">
      <t>サイ</t>
    </rPh>
    <rPh sb="2" eb="4">
      <t>キキン</t>
    </rPh>
    <phoneticPr fontId="14"/>
  </si>
  <si>
    <t>都市整備事業基金</t>
  </si>
  <si>
    <t>ふるさと水と土保全対策基金</t>
  </si>
  <si>
    <t>金砂郷地区学校建設基金</t>
  </si>
  <si>
    <t>里美地区学校建設基金</t>
  </si>
  <si>
    <t>学校教育施設整備基金</t>
  </si>
  <si>
    <t>水府地区歴史民俗資料館建設基金</t>
  </si>
  <si>
    <t>一般廃棄物処理施設整備基金</t>
  </si>
  <si>
    <t>奨学基金</t>
  </si>
  <si>
    <t>地域福祉基金</t>
  </si>
  <si>
    <t>肉用牛特別導入事業基金</t>
  </si>
  <si>
    <t>水府地区観光施設管理基金</t>
  </si>
  <si>
    <t>まちづくり振興基金</t>
  </si>
  <si>
    <t>ふるさと常陸太田基金</t>
  </si>
  <si>
    <t>印紙等購入基金</t>
  </si>
  <si>
    <t>県北教育旅行推進事業基金</t>
  </si>
  <si>
    <t>森林環境譲与税基金</t>
  </si>
  <si>
    <t>里美風力発電設備解体基金</t>
  </si>
  <si>
    <t>カーボンニュートラル推進基金</t>
    <rPh sb="10" eb="12">
      <t>スイシン</t>
    </rPh>
    <rPh sb="12" eb="14">
      <t>キキン</t>
    </rPh>
    <phoneticPr fontId="3"/>
  </si>
  <si>
    <t>高齢者住宅整備資金貸付金</t>
    <rPh sb="0" eb="3">
      <t>コウレイシャ</t>
    </rPh>
    <rPh sb="3" eb="5">
      <t>ジュウタク</t>
    </rPh>
    <rPh sb="5" eb="7">
      <t>セイビ</t>
    </rPh>
    <rPh sb="7" eb="9">
      <t>シキン</t>
    </rPh>
    <rPh sb="9" eb="11">
      <t>カシツケ</t>
    </rPh>
    <rPh sb="11" eb="12">
      <t>キン</t>
    </rPh>
    <phoneticPr fontId="30"/>
  </si>
  <si>
    <t>高額医療費貸付金</t>
    <rPh sb="0" eb="2">
      <t>コウガク</t>
    </rPh>
    <rPh sb="2" eb="5">
      <t>イリョウヒ</t>
    </rPh>
    <rPh sb="5" eb="7">
      <t>カシツケ</t>
    </rPh>
    <rPh sb="7" eb="8">
      <t>キン</t>
    </rPh>
    <phoneticPr fontId="30"/>
  </si>
  <si>
    <t>自治金融制度預託金</t>
    <rPh sb="0" eb="2">
      <t>ジチ</t>
    </rPh>
    <rPh sb="2" eb="4">
      <t>キンユウ</t>
    </rPh>
    <rPh sb="4" eb="6">
      <t>セイド</t>
    </rPh>
    <rPh sb="6" eb="9">
      <t>ヨタクキン</t>
    </rPh>
    <phoneticPr fontId="30"/>
  </si>
  <si>
    <t>災害援護資金貸付金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phoneticPr fontId="30"/>
  </si>
  <si>
    <t>農村集落活性化支援事業費貸付金</t>
    <rPh sb="0" eb="2">
      <t>ノウソン</t>
    </rPh>
    <rPh sb="2" eb="4">
      <t>シュウラク</t>
    </rPh>
    <rPh sb="4" eb="7">
      <t>カッセイカ</t>
    </rPh>
    <rPh sb="7" eb="9">
      <t>シエン</t>
    </rPh>
    <rPh sb="9" eb="11">
      <t>ジギョウ</t>
    </rPh>
    <rPh sb="11" eb="12">
      <t>ヒ</t>
    </rPh>
    <rPh sb="12" eb="14">
      <t>カシツケ</t>
    </rPh>
    <rPh sb="14" eb="15">
      <t>キン</t>
    </rPh>
    <phoneticPr fontId="30"/>
  </si>
  <si>
    <t>第三セクター経営支援資金貸付金</t>
    <rPh sb="0" eb="1">
      <t>ダイ</t>
    </rPh>
    <rPh sb="1" eb="2">
      <t>サン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29"/>
  </si>
  <si>
    <t>1.市税_1.市民税</t>
    <rPh sb="2" eb="4">
      <t>シゼイ</t>
    </rPh>
    <rPh sb="7" eb="10">
      <t>シミンゼイ</t>
    </rPh>
    <phoneticPr fontId="12"/>
  </si>
  <si>
    <t>1.市税_2.固定資産税</t>
    <rPh sb="2" eb="4">
      <t>シゼイ</t>
    </rPh>
    <rPh sb="7" eb="9">
      <t>コテイ</t>
    </rPh>
    <rPh sb="9" eb="12">
      <t>シサンゼイ</t>
    </rPh>
    <phoneticPr fontId="12"/>
  </si>
  <si>
    <t>1.市税_3.軽自動車税</t>
    <rPh sb="2" eb="4">
      <t>シゼイ</t>
    </rPh>
    <rPh sb="7" eb="11">
      <t>ケイジドウシャ</t>
    </rPh>
    <rPh sb="11" eb="12">
      <t>ゼイ</t>
    </rPh>
    <phoneticPr fontId="12"/>
  </si>
  <si>
    <t>1.市税_7.都市計画税</t>
    <rPh sb="2" eb="4">
      <t>シゼイ</t>
    </rPh>
    <rPh sb="7" eb="9">
      <t>トシ</t>
    </rPh>
    <rPh sb="9" eb="11">
      <t>ケイカク</t>
    </rPh>
    <rPh sb="11" eb="12">
      <t>ゼイ</t>
    </rPh>
    <phoneticPr fontId="12"/>
  </si>
  <si>
    <t>13.分担金及び負担金_2.民生費負担金</t>
    <rPh sb="3" eb="6">
      <t>ブンタンキン</t>
    </rPh>
    <rPh sb="6" eb="7">
      <t>オヨ</t>
    </rPh>
    <rPh sb="8" eb="11">
      <t>フタンキン</t>
    </rPh>
    <rPh sb="14" eb="16">
      <t>ミンセイ</t>
    </rPh>
    <rPh sb="16" eb="17">
      <t>ヒ</t>
    </rPh>
    <rPh sb="17" eb="20">
      <t>フタンキン</t>
    </rPh>
    <phoneticPr fontId="12"/>
  </si>
  <si>
    <t>14.使用料及び手数料_1.使用料_3.衛生使用料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エイセイ</t>
    </rPh>
    <rPh sb="22" eb="24">
      <t>シヨウ</t>
    </rPh>
    <rPh sb="24" eb="25">
      <t>リョウ</t>
    </rPh>
    <phoneticPr fontId="12"/>
  </si>
  <si>
    <t>14.使用料及び手数料_1.使用料_6.土木使用料</t>
    <rPh sb="3" eb="6">
      <t>シヨウリョウ</t>
    </rPh>
    <rPh sb="6" eb="7">
      <t>オヨ</t>
    </rPh>
    <rPh sb="8" eb="11">
      <t>テスウリョウ</t>
    </rPh>
    <rPh sb="14" eb="17">
      <t>シヨウリョウ</t>
    </rPh>
    <rPh sb="20" eb="22">
      <t>ドボク</t>
    </rPh>
    <rPh sb="22" eb="24">
      <t>シヨウ</t>
    </rPh>
    <rPh sb="24" eb="25">
      <t>リョウ</t>
    </rPh>
    <phoneticPr fontId="12"/>
  </si>
  <si>
    <t>17.財産収入_1.財産運用収入</t>
    <rPh sb="3" eb="5">
      <t>ザイサン</t>
    </rPh>
    <rPh sb="5" eb="7">
      <t>シュウニュウ</t>
    </rPh>
    <rPh sb="10" eb="12">
      <t>ザイサン</t>
    </rPh>
    <rPh sb="12" eb="14">
      <t>ウンヨウ</t>
    </rPh>
    <rPh sb="14" eb="16">
      <t>シュウニュウ</t>
    </rPh>
    <phoneticPr fontId="12"/>
  </si>
  <si>
    <t>21.諸収入_4.雑入</t>
    <rPh sb="3" eb="4">
      <t>ショ</t>
    </rPh>
    <rPh sb="4" eb="6">
      <t>シュウニュウ</t>
    </rPh>
    <rPh sb="9" eb="11">
      <t>ザツニュウ</t>
    </rPh>
    <phoneticPr fontId="12"/>
  </si>
  <si>
    <t>【通常分】</t>
  </si>
  <si>
    <t>　一般公共事業</t>
  </si>
  <si>
    <t>　防災・減災・国土強靱化緊急対策事業債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31"/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</si>
  <si>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</si>
  <si>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</si>
  <si>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</si>
  <si>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</si>
  <si>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</si>
  <si>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</si>
  <si>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</si>
  <si>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</si>
  <si>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</si>
  <si>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法人事業税交付金</t>
    <rPh sb="0" eb="5">
      <t>ホウジンジギョウゼイ</t>
    </rPh>
    <rPh sb="5" eb="8">
      <t>コウフキン</t>
    </rPh>
    <phoneticPr fontId="3"/>
  </si>
  <si>
    <t>特別会計繰入金</t>
    <rPh sb="0" eb="4">
      <t>トクベツカイケイ</t>
    </rPh>
    <rPh sb="4" eb="7">
      <t>クリイレキン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</si>
  <si>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</si>
  <si>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1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</si>
  <si>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2"/>
  </si>
  <si>
    <t>（株）水府振興公社</t>
    <rPh sb="1" eb="2">
      <t>カブ</t>
    </rPh>
    <rPh sb="3" eb="5">
      <t>スイフ</t>
    </rPh>
    <rPh sb="5" eb="7">
      <t>シンコウ</t>
    </rPh>
    <rPh sb="7" eb="9">
      <t>コウシャ</t>
    </rPh>
    <phoneticPr fontId="12"/>
  </si>
  <si>
    <t>（一財）里美ふるさと振興公社出損金</t>
    <rPh sb="1" eb="2">
      <t>イチ</t>
    </rPh>
    <rPh sb="2" eb="3">
      <t>ザイ</t>
    </rPh>
    <rPh sb="4" eb="6">
      <t>サトミ</t>
    </rPh>
    <rPh sb="10" eb="12">
      <t>シンコウ</t>
    </rPh>
    <rPh sb="12" eb="14">
      <t>コウシャ</t>
    </rPh>
    <rPh sb="14" eb="16">
      <t>シュツエン</t>
    </rPh>
    <rPh sb="16" eb="17">
      <t>キン</t>
    </rPh>
    <phoneticPr fontId="12"/>
  </si>
  <si>
    <t>常陸太田産業振興（株）</t>
    <rPh sb="0" eb="4">
      <t>ヒタチオオタ</t>
    </rPh>
    <rPh sb="4" eb="6">
      <t>サンギョウ</t>
    </rPh>
    <rPh sb="6" eb="8">
      <t>シンコウ</t>
    </rPh>
    <rPh sb="9" eb="10">
      <t>カブ</t>
    </rPh>
    <phoneticPr fontId="12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</si>
  <si>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10"/>
  </si>
  <si>
    <t>下水道事業等会計</t>
    <rPh sb="0" eb="3">
      <t>ゲスイドウ</t>
    </rPh>
    <rPh sb="3" eb="5">
      <t>ジギョウ</t>
    </rPh>
    <rPh sb="5" eb="6">
      <t>トウ</t>
    </rPh>
    <rPh sb="6" eb="8">
      <t>カイケイ</t>
    </rPh>
    <phoneticPr fontId="10"/>
  </si>
  <si>
    <t>（株）県中央食肉公社株券</t>
    <rPh sb="1" eb="2">
      <t>カブ</t>
    </rPh>
    <rPh sb="3" eb="4">
      <t>ケン</t>
    </rPh>
    <rPh sb="4" eb="6">
      <t>チュウオウ</t>
    </rPh>
    <rPh sb="6" eb="8">
      <t>ショクニク</t>
    </rPh>
    <rPh sb="8" eb="10">
      <t>コウシャ</t>
    </rPh>
    <rPh sb="10" eb="12">
      <t>カブケン</t>
    </rPh>
    <phoneticPr fontId="12"/>
  </si>
  <si>
    <t>（株）茨城計算センター株券</t>
    <rPh sb="1" eb="2">
      <t>カブ</t>
    </rPh>
    <rPh sb="3" eb="5">
      <t>イバラキ</t>
    </rPh>
    <rPh sb="5" eb="7">
      <t>ケイサン</t>
    </rPh>
    <rPh sb="11" eb="13">
      <t>カブケン</t>
    </rPh>
    <phoneticPr fontId="12"/>
  </si>
  <si>
    <t>（株）ひたちなかテクノセンター株券</t>
    <rPh sb="1" eb="2">
      <t>カブ</t>
    </rPh>
    <rPh sb="15" eb="17">
      <t>カブケン</t>
    </rPh>
    <phoneticPr fontId="12"/>
  </si>
  <si>
    <t>社会福祉法人茨城県社会福祉事業団出資金</t>
    <rPh sb="0" eb="2">
      <t>シャカイ</t>
    </rPh>
    <rPh sb="2" eb="4">
      <t>フクシ</t>
    </rPh>
    <rPh sb="4" eb="6">
      <t>ホウジン</t>
    </rPh>
    <rPh sb="6" eb="9">
      <t>イバラキケン</t>
    </rPh>
    <rPh sb="9" eb="11">
      <t>シャカイ</t>
    </rPh>
    <rPh sb="11" eb="13">
      <t>フクシ</t>
    </rPh>
    <rPh sb="13" eb="16">
      <t>ジギョウダン</t>
    </rPh>
    <rPh sb="16" eb="19">
      <t>シュッシキン</t>
    </rPh>
    <phoneticPr fontId="12"/>
  </si>
  <si>
    <t>常陸太田市森林組合出資金</t>
    <rPh sb="0" eb="5">
      <t>ヒタチオオタシ</t>
    </rPh>
    <rPh sb="5" eb="7">
      <t>シンリン</t>
    </rPh>
    <rPh sb="7" eb="9">
      <t>クミアイ</t>
    </rPh>
    <rPh sb="9" eb="12">
      <t>シュッシキン</t>
    </rPh>
    <phoneticPr fontId="12"/>
  </si>
  <si>
    <t>茨城県農業信用基金協会出資金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12"/>
  </si>
  <si>
    <t>茨城県畜産協会預託金</t>
    <rPh sb="0" eb="3">
      <t>イバラキケン</t>
    </rPh>
    <rPh sb="3" eb="5">
      <t>チクサン</t>
    </rPh>
    <rPh sb="5" eb="7">
      <t>キョウカイ</t>
    </rPh>
    <rPh sb="7" eb="10">
      <t>ヨタクキン</t>
    </rPh>
    <phoneticPr fontId="12"/>
  </si>
  <si>
    <t>茨城県信用保証協会出損金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シュツエン</t>
    </rPh>
    <rPh sb="11" eb="12">
      <t>キン</t>
    </rPh>
    <phoneticPr fontId="12"/>
  </si>
  <si>
    <t>（公財）茨城県国際交流協会出損金</t>
    <rPh sb="1" eb="2">
      <t>コウ</t>
    </rPh>
    <rPh sb="2" eb="3">
      <t>ザイ</t>
    </rPh>
    <rPh sb="4" eb="7">
      <t>イバラキケン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2"/>
  </si>
  <si>
    <t>（公財）茨城県暴力追放推進センター出損金</t>
    <rPh sb="1" eb="2">
      <t>コウ</t>
    </rPh>
    <rPh sb="2" eb="3">
      <t>ザイ</t>
    </rPh>
    <rPh sb="4" eb="7">
      <t>イバラキケン</t>
    </rPh>
    <rPh sb="7" eb="9">
      <t>ボウリョク</t>
    </rPh>
    <rPh sb="9" eb="11">
      <t>ツイホウ</t>
    </rPh>
    <rPh sb="11" eb="13">
      <t>スイシン</t>
    </rPh>
    <rPh sb="17" eb="20">
      <t>シュツエンキン</t>
    </rPh>
    <phoneticPr fontId="12"/>
  </si>
  <si>
    <t>（一財）茨城県建設技術公社出損金</t>
    <rPh sb="1" eb="2">
      <t>イチ</t>
    </rPh>
    <rPh sb="2" eb="3">
      <t>ザイ</t>
    </rPh>
    <rPh sb="4" eb="7">
      <t>イバラキケン</t>
    </rPh>
    <rPh sb="7" eb="9">
      <t>ケンセツ</t>
    </rPh>
    <rPh sb="9" eb="11">
      <t>ギジュツ</t>
    </rPh>
    <rPh sb="11" eb="13">
      <t>コウシャ</t>
    </rPh>
    <rPh sb="13" eb="15">
      <t>シュツエン</t>
    </rPh>
    <rPh sb="15" eb="16">
      <t>キン</t>
    </rPh>
    <phoneticPr fontId="12"/>
  </si>
  <si>
    <t>（一財）砂防フロンティア整備推進機構出損金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rPh sb="18" eb="20">
      <t>シュツエン</t>
    </rPh>
    <rPh sb="20" eb="21">
      <t>キン</t>
    </rPh>
    <phoneticPr fontId="12"/>
  </si>
  <si>
    <t>（公財）いばらき腎バンク出損金</t>
    <rPh sb="1" eb="2">
      <t>コウ</t>
    </rPh>
    <rPh sb="2" eb="3">
      <t>ザイ</t>
    </rPh>
    <rPh sb="8" eb="9">
      <t>ジン</t>
    </rPh>
    <rPh sb="12" eb="14">
      <t>シュツエン</t>
    </rPh>
    <rPh sb="14" eb="15">
      <t>キン</t>
    </rPh>
    <phoneticPr fontId="12"/>
  </si>
  <si>
    <t>（公財）茨城県消防協会出損金</t>
    <rPh sb="1" eb="2">
      <t>コウ</t>
    </rPh>
    <rPh sb="2" eb="3">
      <t>ザイ</t>
    </rPh>
    <rPh sb="4" eb="7">
      <t>イバラキケン</t>
    </rPh>
    <rPh sb="7" eb="9">
      <t>ショウボウ</t>
    </rPh>
    <rPh sb="9" eb="11">
      <t>キョウカイ</t>
    </rPh>
    <rPh sb="11" eb="14">
      <t>シュツエンキン</t>
    </rPh>
    <phoneticPr fontId="12"/>
  </si>
  <si>
    <t>いばらき中小企業グローバル推進機構出損金</t>
    <rPh sb="17" eb="19">
      <t>シュツエン</t>
    </rPh>
    <rPh sb="19" eb="20">
      <t>キン</t>
    </rPh>
    <phoneticPr fontId="12"/>
  </si>
  <si>
    <t>茨城県酪農業協同組合連合会出損金</t>
    <rPh sb="0" eb="3">
      <t>イバラキケン</t>
    </rPh>
    <rPh sb="3" eb="5">
      <t>ラクノウ</t>
    </rPh>
    <rPh sb="5" eb="6">
      <t>ギョウ</t>
    </rPh>
    <rPh sb="6" eb="8">
      <t>キョウドウ</t>
    </rPh>
    <rPh sb="8" eb="10">
      <t>クミアイ</t>
    </rPh>
    <rPh sb="10" eb="13">
      <t>レンゴウカイ</t>
    </rPh>
    <rPh sb="13" eb="15">
      <t>シュツエン</t>
    </rPh>
    <rPh sb="15" eb="16">
      <t>キン</t>
    </rPh>
    <phoneticPr fontId="12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</si>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</sst>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[Red]_ * \-#,##0_ ;_ * &quot;-&quot;_ ;_ @_ "/>
    <numFmt numFmtId="177" formatCode="#,##0_ "/>
  </numFmts>
  <fonts count="32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2" fillId="0" borderId="0" xfId="0" applyNumberFormat="1" applyFont="1"/>
    <xf numFmtId="0" fontId="15" fillId="0" borderId="0" xfId="0" applyFont="1"/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5" fillId="0" borderId="14" xfId="0" applyFont="1" applyBorder="1"/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8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3" fontId="1" fillId="0" borderId="15" xfId="0" applyNumberFormat="1" applyFont="1" applyBorder="1"/>
    <xf numFmtId="3" fontId="1" fillId="0" borderId="1" xfId="0" applyNumberFormat="1" applyFont="1" applyBorder="1" applyAlignment="1">
      <alignment horizontal="left" vertical="center" indent="1"/>
    </xf>
    <xf numFmtId="177" fontId="1" fillId="0" borderId="1" xfId="0" applyNumberFormat="1" applyFont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38" fontId="1" fillId="0" borderId="0" xfId="2" applyFont="1" applyAlignment="1"/>
    <xf numFmtId="38" fontId="8" fillId="0" borderId="0" xfId="2" applyFont="1" applyAlignment="1"/>
    <xf numFmtId="3" fontId="1" fillId="0" borderId="1" xfId="0" quotePrefix="1" applyNumberFormat="1" applyFont="1" applyBorder="1" applyAlignment="1">
      <alignment horizontal="left" vertical="center" shrinkToFit="1"/>
    </xf>
    <xf numFmtId="3" fontId="1" fillId="0" borderId="1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shrinkToFit="1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shrinkToFit="1"/>
    </xf>
    <xf numFmtId="3" fontId="1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13" xfId="0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right"/>
    </xf>
    <xf numFmtId="0" fontId="26" fillId="0" borderId="13" xfId="0" applyFont="1" applyBorder="1"/>
    <xf numFmtId="0" fontId="23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inden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F32" sqref="F32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147</v>
      </c>
      <c r="C2" s="21" t="s">
        <v>507</v>
      </c>
    </row>
    <row r="3" spans="2:3" x14ac:dyDescent="0.2">
      <c r="B3" t="s">
        <v>86</v>
      </c>
      <c r="C3" s="21">
        <v>4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252</v>
      </c>
      <c r="C8" t="s">
        <v>253</v>
      </c>
    </row>
    <row r="9" spans="2:3" x14ac:dyDescent="0.2">
      <c r="B9" t="s">
        <v>261</v>
      </c>
      <c r="C9" t="s">
        <v>262</v>
      </c>
    </row>
    <row r="10" spans="2:3" x14ac:dyDescent="0.2">
      <c r="B10" t="s">
        <v>263</v>
      </c>
      <c r="C10" t="s">
        <v>264</v>
      </c>
    </row>
    <row r="11" spans="2:3" x14ac:dyDescent="0.2">
      <c r="B11" t="s">
        <v>393</v>
      </c>
      <c r="C11" t="s">
        <v>394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topLeftCell="A26" zoomScale="85" zoomScaleNormal="85" workbookViewId="0">
      <selection activeCell="G61" sqref="G61"/>
    </sheetView>
  </sheetViews>
  <sheetFormatPr defaultColWidth="8.90625" defaultRowHeight="11" x14ac:dyDescent="0.2"/>
  <cols>
    <col min="1" max="1" width="33.90625" style="66" customWidth="1"/>
    <col min="2" max="2" width="18.90625" style="66" customWidth="1"/>
    <col min="3" max="3" width="8.90625" style="66" hidden="1" customWidth="1"/>
    <col min="4" max="4" width="33.90625" style="66" customWidth="1"/>
    <col min="5" max="5" width="18.90625" style="66" customWidth="1"/>
    <col min="6" max="6" width="4.7265625" style="66" customWidth="1"/>
    <col min="7" max="7" width="42.90625" style="66" customWidth="1"/>
    <col min="8" max="9" width="8.90625" style="66" hidden="1" customWidth="1"/>
    <col min="10" max="10" width="10.90625" style="66" customWidth="1"/>
    <col min="11" max="11" width="15.90625" style="66" customWidth="1"/>
    <col min="12" max="12" width="5.7265625" style="66" customWidth="1"/>
    <col min="13" max="13" width="30.90625" style="66" customWidth="1"/>
    <col min="14" max="17" width="18.90625" style="66" customWidth="1"/>
    <col min="18" max="18" width="8.90625" style="66"/>
    <col min="19" max="19" width="42.90625" style="66" customWidth="1"/>
    <col min="20" max="21" width="8.90625" style="66" hidden="1" customWidth="1"/>
    <col min="22" max="22" width="10.90625" style="66" customWidth="1"/>
    <col min="23" max="23" width="15.90625" style="66" customWidth="1"/>
    <col min="24" max="16384" width="8.90625" style="66"/>
  </cols>
  <sheetData>
    <row r="1" spans="1:23" ht="17.149999999999999" customHeight="1" x14ac:dyDescent="0.2">
      <c r="E1" s="67" t="s">
        <v>395</v>
      </c>
      <c r="K1" s="67" t="s">
        <v>291</v>
      </c>
      <c r="Q1" s="67" t="s">
        <v>292</v>
      </c>
      <c r="W1" s="67" t="s">
        <v>293</v>
      </c>
    </row>
    <row r="2" spans="1:23" ht="21" x14ac:dyDescent="0.2">
      <c r="A2" s="104" t="s">
        <v>396</v>
      </c>
      <c r="B2" s="105"/>
      <c r="C2" s="105"/>
      <c r="D2" s="105"/>
      <c r="E2" s="105"/>
      <c r="G2" s="104" t="s">
        <v>294</v>
      </c>
      <c r="H2" s="105"/>
      <c r="I2" s="105"/>
      <c r="J2" s="105"/>
      <c r="K2" s="105"/>
      <c r="M2" s="104" t="s">
        <v>295</v>
      </c>
      <c r="N2" s="105"/>
      <c r="O2" s="105"/>
      <c r="P2" s="105"/>
      <c r="Q2" s="105"/>
      <c r="S2" s="104" t="s">
        <v>296</v>
      </c>
      <c r="T2" s="105"/>
      <c r="U2" s="105"/>
      <c r="V2" s="105"/>
      <c r="W2" s="105"/>
    </row>
    <row r="3" spans="1:23" ht="13" x14ac:dyDescent="0.2">
      <c r="A3" s="106" t="s">
        <v>508</v>
      </c>
      <c r="B3" s="105"/>
      <c r="C3" s="105"/>
      <c r="D3" s="105"/>
      <c r="E3" s="105"/>
      <c r="G3" s="106" t="s">
        <v>511</v>
      </c>
      <c r="H3" s="105"/>
      <c r="I3" s="105"/>
      <c r="J3" s="105"/>
      <c r="K3" s="105"/>
      <c r="M3" s="106" t="s">
        <v>511</v>
      </c>
      <c r="N3" s="105"/>
      <c r="O3" s="105"/>
      <c r="P3" s="105"/>
      <c r="Q3" s="105"/>
      <c r="S3" s="106" t="s">
        <v>511</v>
      </c>
      <c r="T3" s="105"/>
      <c r="U3" s="105"/>
      <c r="V3" s="105"/>
      <c r="W3" s="105"/>
    </row>
    <row r="4" spans="1:23" ht="13" x14ac:dyDescent="0.2">
      <c r="A4" s="68" t="s">
        <v>509</v>
      </c>
      <c r="G4" s="106" t="s">
        <v>512</v>
      </c>
      <c r="H4" s="105"/>
      <c r="I4" s="105"/>
      <c r="J4" s="105"/>
      <c r="K4" s="105"/>
      <c r="M4" s="106" t="s">
        <v>512</v>
      </c>
      <c r="N4" s="105"/>
      <c r="O4" s="105"/>
      <c r="P4" s="105"/>
      <c r="Q4" s="105"/>
      <c r="S4" s="106" t="s">
        <v>512</v>
      </c>
      <c r="T4" s="105"/>
      <c r="U4" s="105"/>
      <c r="V4" s="105"/>
      <c r="W4" s="105"/>
    </row>
    <row r="5" spans="1:23" ht="17.149999999999999" customHeight="1" x14ac:dyDescent="0.2">
      <c r="A5" s="68" t="s">
        <v>154</v>
      </c>
      <c r="E5" s="69" t="s">
        <v>87</v>
      </c>
      <c r="G5" s="68" t="s">
        <v>509</v>
      </c>
      <c r="M5" s="68" t="s">
        <v>509</v>
      </c>
      <c r="S5" s="68" t="s">
        <v>509</v>
      </c>
    </row>
    <row r="6" spans="1:23" ht="27" customHeight="1" x14ac:dyDescent="0.2">
      <c r="A6" s="83" t="s">
        <v>510</v>
      </c>
      <c r="B6" s="83" t="s">
        <v>75</v>
      </c>
      <c r="C6" s="83"/>
      <c r="D6" s="83" t="s">
        <v>510</v>
      </c>
      <c r="E6" s="83" t="s">
        <v>75</v>
      </c>
      <c r="G6" s="68" t="s">
        <v>154</v>
      </c>
      <c r="K6" s="69" t="s">
        <v>87</v>
      </c>
      <c r="M6" s="68" t="s">
        <v>154</v>
      </c>
      <c r="Q6" s="69" t="s">
        <v>87</v>
      </c>
      <c r="S6" s="68" t="s">
        <v>154</v>
      </c>
      <c r="W6" s="69" t="s">
        <v>87</v>
      </c>
    </row>
    <row r="7" spans="1:23" ht="17.149999999999999" customHeight="1" x14ac:dyDescent="0.2">
      <c r="A7" s="80" t="s">
        <v>397</v>
      </c>
      <c r="B7" s="82"/>
      <c r="C7" s="82"/>
      <c r="D7" s="80" t="s">
        <v>398</v>
      </c>
      <c r="E7" s="82"/>
      <c r="G7" s="103" t="s">
        <v>510</v>
      </c>
      <c r="H7" s="103"/>
      <c r="I7" s="103"/>
      <c r="J7" s="103" t="s">
        <v>75</v>
      </c>
      <c r="K7" s="103"/>
      <c r="M7" s="83" t="s">
        <v>297</v>
      </c>
      <c r="N7" s="83" t="s">
        <v>9</v>
      </c>
      <c r="O7" s="83" t="s">
        <v>298</v>
      </c>
      <c r="P7" s="83" t="s">
        <v>299</v>
      </c>
      <c r="Q7" s="83"/>
      <c r="S7" s="103" t="s">
        <v>510</v>
      </c>
      <c r="T7" s="103"/>
      <c r="U7" s="103"/>
      <c r="V7" s="103" t="s">
        <v>75</v>
      </c>
      <c r="W7" s="103"/>
    </row>
    <row r="8" spans="1:23" ht="17.149999999999999" customHeight="1" x14ac:dyDescent="0.2">
      <c r="A8" s="80" t="s">
        <v>399</v>
      </c>
      <c r="B8" s="81">
        <v>116408235723</v>
      </c>
      <c r="C8" s="82"/>
      <c r="D8" s="80" t="s">
        <v>400</v>
      </c>
      <c r="E8" s="81">
        <v>21691486919</v>
      </c>
      <c r="G8" s="100" t="s">
        <v>300</v>
      </c>
      <c r="H8" s="100"/>
      <c r="I8" s="100"/>
      <c r="J8" s="101">
        <v>24540900904</v>
      </c>
      <c r="K8" s="102"/>
      <c r="M8" s="77" t="s">
        <v>301</v>
      </c>
      <c r="N8" s="78">
        <v>106981463908</v>
      </c>
      <c r="O8" s="78">
        <v>130488973345</v>
      </c>
      <c r="P8" s="78">
        <v>-23507509437</v>
      </c>
      <c r="Q8" s="79"/>
      <c r="S8" s="100" t="s">
        <v>302</v>
      </c>
      <c r="T8" s="100"/>
      <c r="U8" s="100"/>
      <c r="V8" s="102"/>
      <c r="W8" s="102"/>
    </row>
    <row r="9" spans="1:23" ht="17.149999999999999" customHeight="1" x14ac:dyDescent="0.2">
      <c r="A9" s="80" t="s">
        <v>401</v>
      </c>
      <c r="B9" s="81">
        <v>106323676496</v>
      </c>
      <c r="C9" s="82"/>
      <c r="D9" s="80" t="s">
        <v>402</v>
      </c>
      <c r="E9" s="81">
        <v>15060231319</v>
      </c>
      <c r="G9" s="100" t="s">
        <v>303</v>
      </c>
      <c r="H9" s="100"/>
      <c r="I9" s="100"/>
      <c r="J9" s="101">
        <v>15594598367</v>
      </c>
      <c r="K9" s="102"/>
      <c r="M9" s="80" t="s">
        <v>304</v>
      </c>
      <c r="N9" s="81">
        <v>-23681943236</v>
      </c>
      <c r="O9" s="82"/>
      <c r="P9" s="81">
        <v>-23681943236</v>
      </c>
      <c r="Q9" s="82"/>
      <c r="S9" s="100" t="s">
        <v>305</v>
      </c>
      <c r="T9" s="100"/>
      <c r="U9" s="100"/>
      <c r="V9" s="101">
        <v>19580778230</v>
      </c>
      <c r="W9" s="102"/>
    </row>
    <row r="10" spans="1:23" ht="17.149999999999999" customHeight="1" x14ac:dyDescent="0.2">
      <c r="A10" s="80" t="s">
        <v>403</v>
      </c>
      <c r="B10" s="81">
        <v>42256439254</v>
      </c>
      <c r="C10" s="82"/>
      <c r="D10" s="80" t="s">
        <v>404</v>
      </c>
      <c r="E10" s="81"/>
      <c r="G10" s="100" t="s">
        <v>306</v>
      </c>
      <c r="H10" s="100"/>
      <c r="I10" s="100"/>
      <c r="J10" s="101">
        <v>5094068281</v>
      </c>
      <c r="K10" s="102"/>
      <c r="M10" s="80" t="s">
        <v>307</v>
      </c>
      <c r="N10" s="81">
        <v>22504762946</v>
      </c>
      <c r="O10" s="82"/>
      <c r="P10" s="81">
        <v>22504762946</v>
      </c>
      <c r="Q10" s="82"/>
      <c r="S10" s="100" t="s">
        <v>308</v>
      </c>
      <c r="T10" s="100"/>
      <c r="U10" s="100"/>
      <c r="V10" s="101">
        <v>10634475693</v>
      </c>
      <c r="W10" s="102"/>
    </row>
    <row r="11" spans="1:23" ht="17.149999999999999" customHeight="1" x14ac:dyDescent="0.2">
      <c r="A11" s="80" t="s">
        <v>405</v>
      </c>
      <c r="B11" s="81">
        <v>12848284555</v>
      </c>
      <c r="C11" s="82"/>
      <c r="D11" s="80" t="s">
        <v>406</v>
      </c>
      <c r="E11" s="81">
        <v>6064516000</v>
      </c>
      <c r="G11" s="100" t="s">
        <v>309</v>
      </c>
      <c r="H11" s="100"/>
      <c r="I11" s="100"/>
      <c r="J11" s="101">
        <v>4068172103</v>
      </c>
      <c r="K11" s="102"/>
      <c r="M11" s="80" t="s">
        <v>310</v>
      </c>
      <c r="N11" s="81">
        <v>16712407128</v>
      </c>
      <c r="O11" s="82"/>
      <c r="P11" s="81">
        <v>16712407128</v>
      </c>
      <c r="Q11" s="82"/>
      <c r="S11" s="100" t="s">
        <v>311</v>
      </c>
      <c r="T11" s="100"/>
      <c r="U11" s="100"/>
      <c r="V11" s="101">
        <v>5063308627</v>
      </c>
      <c r="W11" s="102"/>
    </row>
    <row r="12" spans="1:23" ht="17.149999999999999" customHeight="1" x14ac:dyDescent="0.2">
      <c r="A12" s="80" t="s">
        <v>407</v>
      </c>
      <c r="B12" s="81"/>
      <c r="C12" s="82"/>
      <c r="D12" s="80" t="s">
        <v>408</v>
      </c>
      <c r="E12" s="81"/>
      <c r="G12" s="100" t="s">
        <v>312</v>
      </c>
      <c r="H12" s="100"/>
      <c r="I12" s="100"/>
      <c r="J12" s="101">
        <v>423251108</v>
      </c>
      <c r="K12" s="102"/>
      <c r="M12" s="80" t="s">
        <v>313</v>
      </c>
      <c r="N12" s="81">
        <v>5792355818</v>
      </c>
      <c r="O12" s="82"/>
      <c r="P12" s="81">
        <v>5792355818</v>
      </c>
      <c r="Q12" s="82"/>
      <c r="S12" s="100" t="s">
        <v>314</v>
      </c>
      <c r="T12" s="100"/>
      <c r="U12" s="100"/>
      <c r="V12" s="101">
        <v>5304628487</v>
      </c>
      <c r="W12" s="102"/>
    </row>
    <row r="13" spans="1:23" ht="17.149999999999999" customHeight="1" x14ac:dyDescent="0.2">
      <c r="A13" s="80" t="s">
        <v>409</v>
      </c>
      <c r="B13" s="81">
        <v>64176902866</v>
      </c>
      <c r="C13" s="82"/>
      <c r="D13" s="80" t="s">
        <v>359</v>
      </c>
      <c r="E13" s="81">
        <v>566739600</v>
      </c>
      <c r="G13" s="100" t="s">
        <v>315</v>
      </c>
      <c r="H13" s="100"/>
      <c r="I13" s="100"/>
      <c r="J13" s="101">
        <v>-109850000</v>
      </c>
      <c r="K13" s="102"/>
      <c r="M13" s="77" t="s">
        <v>316</v>
      </c>
      <c r="N13" s="78">
        <v>-1177180290</v>
      </c>
      <c r="O13" s="79"/>
      <c r="P13" s="78">
        <v>-1177180290</v>
      </c>
      <c r="Q13" s="79"/>
      <c r="S13" s="100" t="s">
        <v>317</v>
      </c>
      <c r="T13" s="100"/>
      <c r="U13" s="100"/>
      <c r="V13" s="101">
        <v>52249802</v>
      </c>
      <c r="W13" s="102"/>
    </row>
    <row r="14" spans="1:23" ht="17.149999999999999" customHeight="1" x14ac:dyDescent="0.2">
      <c r="A14" s="80" t="s">
        <v>410</v>
      </c>
      <c r="B14" s="81">
        <v>-39974437978</v>
      </c>
      <c r="C14" s="82"/>
      <c r="D14" s="80" t="s">
        <v>411</v>
      </c>
      <c r="E14" s="81">
        <v>2939452600</v>
      </c>
      <c r="G14" s="100" t="s">
        <v>318</v>
      </c>
      <c r="H14" s="100"/>
      <c r="I14" s="100"/>
      <c r="J14" s="101">
        <v>712495070</v>
      </c>
      <c r="K14" s="102"/>
      <c r="M14" s="80" t="s">
        <v>319</v>
      </c>
      <c r="N14" s="82"/>
      <c r="O14" s="81">
        <v>-1649416738</v>
      </c>
      <c r="P14" s="81">
        <v>1649416738</v>
      </c>
      <c r="Q14" s="82"/>
      <c r="S14" s="100" t="s">
        <v>320</v>
      </c>
      <c r="T14" s="100"/>
      <c r="U14" s="100"/>
      <c r="V14" s="101">
        <v>214288777</v>
      </c>
      <c r="W14" s="102"/>
    </row>
    <row r="15" spans="1:23" ht="17.149999999999999" customHeight="1" x14ac:dyDescent="0.2">
      <c r="A15" s="80" t="s">
        <v>412</v>
      </c>
      <c r="B15" s="81">
        <v>11294485497</v>
      </c>
      <c r="C15" s="82"/>
      <c r="D15" s="80" t="s">
        <v>413</v>
      </c>
      <c r="E15" s="81">
        <v>2306650342</v>
      </c>
      <c r="G15" s="100" t="s">
        <v>321</v>
      </c>
      <c r="H15" s="100"/>
      <c r="I15" s="100"/>
      <c r="J15" s="101">
        <v>10226305959</v>
      </c>
      <c r="K15" s="102"/>
      <c r="M15" s="80" t="s">
        <v>322</v>
      </c>
      <c r="N15" s="82"/>
      <c r="O15" s="81">
        <v>2643733605</v>
      </c>
      <c r="P15" s="81">
        <v>-2643733605</v>
      </c>
      <c r="Q15" s="82"/>
      <c r="S15" s="100" t="s">
        <v>323</v>
      </c>
      <c r="T15" s="100"/>
      <c r="U15" s="100"/>
      <c r="V15" s="101">
        <v>8946302537</v>
      </c>
      <c r="W15" s="102"/>
    </row>
    <row r="16" spans="1:23" ht="17.149999999999999" customHeight="1" x14ac:dyDescent="0.2">
      <c r="A16" s="80" t="s">
        <v>414</v>
      </c>
      <c r="B16" s="81">
        <v>-6820100286</v>
      </c>
      <c r="C16" s="82"/>
      <c r="D16" s="80" t="s">
        <v>415</v>
      </c>
      <c r="E16" s="81"/>
      <c r="G16" s="100" t="s">
        <v>324</v>
      </c>
      <c r="H16" s="100"/>
      <c r="I16" s="100"/>
      <c r="J16" s="101">
        <v>4445754627</v>
      </c>
      <c r="K16" s="102"/>
      <c r="M16" s="80" t="s">
        <v>325</v>
      </c>
      <c r="N16" s="82"/>
      <c r="O16" s="81">
        <v>-5071902869</v>
      </c>
      <c r="P16" s="81">
        <v>5071902869</v>
      </c>
      <c r="Q16" s="82"/>
      <c r="S16" s="100" t="s">
        <v>326</v>
      </c>
      <c r="T16" s="100"/>
      <c r="U16" s="100"/>
      <c r="V16" s="101">
        <v>4331038529</v>
      </c>
      <c r="W16" s="102"/>
    </row>
    <row r="17" spans="1:23" ht="17.149999999999999" customHeight="1" x14ac:dyDescent="0.2">
      <c r="A17" s="80" t="s">
        <v>416</v>
      </c>
      <c r="B17" s="81"/>
      <c r="C17" s="82"/>
      <c r="D17" s="80" t="s">
        <v>417</v>
      </c>
      <c r="E17" s="81"/>
      <c r="G17" s="100" t="s">
        <v>327</v>
      </c>
      <c r="H17" s="100"/>
      <c r="I17" s="100"/>
      <c r="J17" s="101">
        <v>858873860</v>
      </c>
      <c r="K17" s="102"/>
      <c r="M17" s="80" t="s">
        <v>328</v>
      </c>
      <c r="N17" s="82"/>
      <c r="O17" s="81">
        <v>1349111639</v>
      </c>
      <c r="P17" s="81">
        <v>-1349111639</v>
      </c>
      <c r="Q17" s="82"/>
      <c r="S17" s="100" t="s">
        <v>329</v>
      </c>
      <c r="T17" s="100"/>
      <c r="U17" s="100"/>
      <c r="V17" s="101">
        <v>2964869225</v>
      </c>
      <c r="W17" s="102"/>
    </row>
    <row r="18" spans="1:23" ht="17.149999999999999" customHeight="1" x14ac:dyDescent="0.2">
      <c r="A18" s="80" t="s">
        <v>418</v>
      </c>
      <c r="B18" s="81"/>
      <c r="C18" s="82"/>
      <c r="D18" s="80" t="s">
        <v>419</v>
      </c>
      <c r="E18" s="81"/>
      <c r="G18" s="100" t="s">
        <v>330</v>
      </c>
      <c r="H18" s="100"/>
      <c r="I18" s="100"/>
      <c r="J18" s="101">
        <v>4921677472</v>
      </c>
      <c r="K18" s="102"/>
      <c r="M18" s="80" t="s">
        <v>331</v>
      </c>
      <c r="N18" s="82"/>
      <c r="O18" s="81">
        <v>-570359113</v>
      </c>
      <c r="P18" s="81">
        <v>570359113</v>
      </c>
      <c r="Q18" s="82"/>
      <c r="S18" s="100" t="s">
        <v>332</v>
      </c>
      <c r="T18" s="100"/>
      <c r="U18" s="100"/>
      <c r="V18" s="101">
        <v>1606361605</v>
      </c>
      <c r="W18" s="102"/>
    </row>
    <row r="19" spans="1:23" ht="17.149999999999999" customHeight="1" x14ac:dyDescent="0.2">
      <c r="A19" s="80" t="s">
        <v>420</v>
      </c>
      <c r="B19" s="81"/>
      <c r="C19" s="82"/>
      <c r="D19" s="80" t="s">
        <v>421</v>
      </c>
      <c r="E19" s="81"/>
      <c r="G19" s="100" t="s">
        <v>318</v>
      </c>
      <c r="H19" s="100"/>
      <c r="I19" s="100"/>
      <c r="J19" s="101"/>
      <c r="K19" s="102"/>
      <c r="M19" s="80" t="s">
        <v>333</v>
      </c>
      <c r="N19" s="81"/>
      <c r="O19" s="81"/>
      <c r="P19" s="82"/>
      <c r="Q19" s="82"/>
      <c r="S19" s="100" t="s">
        <v>320</v>
      </c>
      <c r="T19" s="100"/>
      <c r="U19" s="100"/>
      <c r="V19" s="101">
        <v>44033178</v>
      </c>
      <c r="W19" s="102"/>
    </row>
    <row r="20" spans="1:23" ht="17.149999999999999" customHeight="1" x14ac:dyDescent="0.2">
      <c r="A20" s="80" t="s">
        <v>422</v>
      </c>
      <c r="B20" s="81"/>
      <c r="C20" s="82"/>
      <c r="D20" s="80" t="s">
        <v>423</v>
      </c>
      <c r="E20" s="81">
        <v>423251108</v>
      </c>
      <c r="G20" s="100" t="s">
        <v>334</v>
      </c>
      <c r="H20" s="100"/>
      <c r="I20" s="100"/>
      <c r="J20" s="101">
        <v>274224127</v>
      </c>
      <c r="K20" s="102"/>
      <c r="M20" s="80" t="s">
        <v>335</v>
      </c>
      <c r="N20" s="81">
        <v>-16188473</v>
      </c>
      <c r="O20" s="81">
        <v>-16188473</v>
      </c>
      <c r="P20" s="82"/>
      <c r="Q20" s="82"/>
      <c r="S20" s="100" t="s">
        <v>336</v>
      </c>
      <c r="T20" s="100"/>
      <c r="U20" s="100"/>
      <c r="V20" s="101">
        <v>22690335031</v>
      </c>
      <c r="W20" s="102"/>
    </row>
    <row r="21" spans="1:23" ht="17.149999999999999" customHeight="1" x14ac:dyDescent="0.2">
      <c r="A21" s="80" t="s">
        <v>424</v>
      </c>
      <c r="B21" s="81"/>
      <c r="C21" s="82"/>
      <c r="D21" s="80" t="s">
        <v>425</v>
      </c>
      <c r="E21" s="81">
        <v>209551150</v>
      </c>
      <c r="G21" s="100" t="s">
        <v>337</v>
      </c>
      <c r="H21" s="100"/>
      <c r="I21" s="100"/>
      <c r="J21" s="101">
        <v>52249802</v>
      </c>
      <c r="K21" s="102"/>
      <c r="M21" s="80" t="s">
        <v>338</v>
      </c>
      <c r="N21" s="81">
        <v>1759828227</v>
      </c>
      <c r="O21" s="81">
        <v>1759828225</v>
      </c>
      <c r="P21" s="81">
        <v>2</v>
      </c>
      <c r="Q21" s="82"/>
      <c r="S21" s="100" t="s">
        <v>339</v>
      </c>
      <c r="T21" s="100"/>
      <c r="U21" s="100"/>
      <c r="V21" s="101">
        <v>16732435938</v>
      </c>
      <c r="W21" s="102"/>
    </row>
    <row r="22" spans="1:23" ht="17.149999999999999" customHeight="1" x14ac:dyDescent="0.2">
      <c r="A22" s="80" t="s">
        <v>426</v>
      </c>
      <c r="B22" s="81"/>
      <c r="C22" s="82"/>
      <c r="D22" s="80" t="s">
        <v>359</v>
      </c>
      <c r="E22" s="81"/>
      <c r="G22" s="100" t="s">
        <v>340</v>
      </c>
      <c r="H22" s="100"/>
      <c r="I22" s="100"/>
      <c r="J22" s="101">
        <v>4820237</v>
      </c>
      <c r="K22" s="102"/>
      <c r="M22" s="77" t="s">
        <v>341</v>
      </c>
      <c r="N22" s="78">
        <v>566459464</v>
      </c>
      <c r="O22" s="78">
        <v>94223014</v>
      </c>
      <c r="P22" s="78">
        <v>472236450</v>
      </c>
      <c r="Q22" s="79"/>
      <c r="S22" s="100" t="s">
        <v>342</v>
      </c>
      <c r="T22" s="100"/>
      <c r="U22" s="100"/>
      <c r="V22" s="101">
        <v>5003514818</v>
      </c>
      <c r="W22" s="102"/>
    </row>
    <row r="23" spans="1:23" ht="17.149999999999999" customHeight="1" x14ac:dyDescent="0.2">
      <c r="A23" s="80" t="s">
        <v>318</v>
      </c>
      <c r="B23" s="81"/>
      <c r="C23" s="82"/>
      <c r="D23" s="77" t="s">
        <v>427</v>
      </c>
      <c r="E23" s="78">
        <v>24630939519</v>
      </c>
      <c r="G23" s="100" t="s">
        <v>318</v>
      </c>
      <c r="H23" s="100"/>
      <c r="I23" s="100"/>
      <c r="J23" s="101">
        <v>217154088</v>
      </c>
      <c r="K23" s="102"/>
      <c r="M23" s="77" t="s">
        <v>343</v>
      </c>
      <c r="N23" s="78">
        <v>107547923372</v>
      </c>
      <c r="O23" s="78">
        <v>130583196359</v>
      </c>
      <c r="P23" s="78">
        <v>-23035272987</v>
      </c>
      <c r="Q23" s="79"/>
      <c r="S23" s="100" t="s">
        <v>344</v>
      </c>
      <c r="T23" s="100"/>
      <c r="U23" s="100"/>
      <c r="V23" s="101">
        <v>415773930</v>
      </c>
      <c r="W23" s="102"/>
    </row>
    <row r="24" spans="1:23" ht="17.149999999999999" customHeight="1" x14ac:dyDescent="0.2">
      <c r="A24" s="80" t="s">
        <v>428</v>
      </c>
      <c r="B24" s="81"/>
      <c r="C24" s="82"/>
      <c r="D24" s="80" t="s">
        <v>429</v>
      </c>
      <c r="E24" s="82"/>
      <c r="G24" s="100" t="s">
        <v>345</v>
      </c>
      <c r="H24" s="100"/>
      <c r="I24" s="100"/>
      <c r="J24" s="101">
        <v>8946302537</v>
      </c>
      <c r="K24" s="102"/>
      <c r="M24" s="70"/>
      <c r="N24" s="70"/>
      <c r="O24" s="70"/>
      <c r="P24" s="70"/>
      <c r="Q24" s="70"/>
      <c r="S24" s="100" t="s">
        <v>346</v>
      </c>
      <c r="T24" s="100"/>
      <c r="U24" s="100"/>
      <c r="V24" s="101">
        <v>538610345</v>
      </c>
      <c r="W24" s="102"/>
    </row>
    <row r="25" spans="1:23" ht="17.149999999999999" customHeight="1" x14ac:dyDescent="0.2">
      <c r="A25" s="80" t="s">
        <v>430</v>
      </c>
      <c r="B25" s="81">
        <v>731304600</v>
      </c>
      <c r="C25" s="82"/>
      <c r="D25" s="80" t="s">
        <v>431</v>
      </c>
      <c r="E25" s="81">
        <v>130583196359</v>
      </c>
      <c r="G25" s="100" t="s">
        <v>347</v>
      </c>
      <c r="H25" s="100"/>
      <c r="I25" s="100"/>
      <c r="J25" s="101">
        <v>4331038529</v>
      </c>
      <c r="K25" s="102"/>
      <c r="M25" s="71"/>
      <c r="S25" s="100" t="s">
        <v>348</v>
      </c>
      <c r="T25" s="100"/>
      <c r="U25" s="100"/>
      <c r="V25" s="101"/>
      <c r="W25" s="102"/>
    </row>
    <row r="26" spans="1:23" ht="17.149999999999999" customHeight="1" x14ac:dyDescent="0.2">
      <c r="A26" s="80" t="s">
        <v>432</v>
      </c>
      <c r="B26" s="81">
        <v>61352586084</v>
      </c>
      <c r="C26" s="82"/>
      <c r="D26" s="80" t="s">
        <v>433</v>
      </c>
      <c r="E26" s="81">
        <v>-23035272987</v>
      </c>
      <c r="G26" s="100" t="s">
        <v>349</v>
      </c>
      <c r="H26" s="100"/>
      <c r="I26" s="100"/>
      <c r="J26" s="101">
        <v>2964869225</v>
      </c>
      <c r="K26" s="102"/>
      <c r="M26" s="71"/>
      <c r="S26" s="100" t="s">
        <v>350</v>
      </c>
      <c r="T26" s="100"/>
      <c r="U26" s="100"/>
      <c r="V26" s="101"/>
      <c r="W26" s="102"/>
    </row>
    <row r="27" spans="1:23" ht="17.149999999999999" customHeight="1" x14ac:dyDescent="0.2">
      <c r="A27" s="80" t="s">
        <v>405</v>
      </c>
      <c r="B27" s="81">
        <v>4525209223</v>
      </c>
      <c r="C27" s="82"/>
      <c r="D27" s="82"/>
      <c r="E27" s="82"/>
      <c r="G27" s="100" t="s">
        <v>351</v>
      </c>
      <c r="H27" s="100"/>
      <c r="I27" s="100"/>
      <c r="J27" s="101">
        <v>1606361605</v>
      </c>
      <c r="K27" s="102"/>
      <c r="M27" s="71"/>
      <c r="S27" s="100" t="s">
        <v>352</v>
      </c>
      <c r="T27" s="100"/>
      <c r="U27" s="100"/>
      <c r="V27" s="101"/>
      <c r="W27" s="102"/>
    </row>
    <row r="28" spans="1:23" ht="17.149999999999999" customHeight="1" x14ac:dyDescent="0.2">
      <c r="A28" s="80" t="s">
        <v>409</v>
      </c>
      <c r="B28" s="81">
        <v>1406917840</v>
      </c>
      <c r="C28" s="82"/>
      <c r="D28" s="82"/>
      <c r="E28" s="82"/>
      <c r="G28" s="100" t="s">
        <v>353</v>
      </c>
      <c r="H28" s="100"/>
      <c r="I28" s="100"/>
      <c r="J28" s="101">
        <v>44033178</v>
      </c>
      <c r="K28" s="102"/>
      <c r="S28" s="100" t="s">
        <v>354</v>
      </c>
      <c r="T28" s="100"/>
      <c r="U28" s="100"/>
      <c r="V28" s="101"/>
      <c r="W28" s="102"/>
    </row>
    <row r="29" spans="1:23" ht="17.149999999999999" customHeight="1" x14ac:dyDescent="0.2">
      <c r="A29" s="80" t="s">
        <v>410</v>
      </c>
      <c r="B29" s="81">
        <v>-1146704951</v>
      </c>
      <c r="C29" s="82"/>
      <c r="D29" s="82"/>
      <c r="E29" s="82"/>
      <c r="G29" s="100" t="s">
        <v>355</v>
      </c>
      <c r="H29" s="100"/>
      <c r="I29" s="100"/>
      <c r="J29" s="101">
        <v>959718251</v>
      </c>
      <c r="K29" s="102"/>
      <c r="S29" s="97" t="s">
        <v>356</v>
      </c>
      <c r="T29" s="97"/>
      <c r="U29" s="97"/>
      <c r="V29" s="98">
        <v>3109556801</v>
      </c>
      <c r="W29" s="99"/>
    </row>
    <row r="30" spans="1:23" ht="17.149999999999999" customHeight="1" x14ac:dyDescent="0.2">
      <c r="A30" s="80" t="s">
        <v>412</v>
      </c>
      <c r="B30" s="81">
        <v>142566734071</v>
      </c>
      <c r="C30" s="82"/>
      <c r="D30" s="82"/>
      <c r="E30" s="82"/>
      <c r="G30" s="100" t="s">
        <v>357</v>
      </c>
      <c r="H30" s="100"/>
      <c r="I30" s="100"/>
      <c r="J30" s="101">
        <v>416989687</v>
      </c>
      <c r="K30" s="102"/>
      <c r="S30" s="100" t="s">
        <v>358</v>
      </c>
      <c r="T30" s="100"/>
      <c r="U30" s="100"/>
      <c r="V30" s="102"/>
      <c r="W30" s="102"/>
    </row>
    <row r="31" spans="1:23" ht="17.149999999999999" customHeight="1" x14ac:dyDescent="0.2">
      <c r="A31" s="80" t="s">
        <v>414</v>
      </c>
      <c r="B31" s="81">
        <v>-90295035459</v>
      </c>
      <c r="C31" s="82"/>
      <c r="D31" s="82"/>
      <c r="E31" s="82"/>
      <c r="G31" s="100" t="s">
        <v>359</v>
      </c>
      <c r="H31" s="100"/>
      <c r="I31" s="100"/>
      <c r="J31" s="101">
        <v>542728564</v>
      </c>
      <c r="K31" s="102"/>
      <c r="S31" s="100" t="s">
        <v>360</v>
      </c>
      <c r="T31" s="100"/>
      <c r="U31" s="100"/>
      <c r="V31" s="101">
        <v>3989337718</v>
      </c>
      <c r="W31" s="102"/>
    </row>
    <row r="32" spans="1:23" ht="17.149999999999999" customHeight="1" x14ac:dyDescent="0.2">
      <c r="A32" s="80" t="s">
        <v>318</v>
      </c>
      <c r="B32" s="81"/>
      <c r="C32" s="82"/>
      <c r="D32" s="82"/>
      <c r="E32" s="82"/>
      <c r="G32" s="97" t="s">
        <v>361</v>
      </c>
      <c r="H32" s="97"/>
      <c r="I32" s="97"/>
      <c r="J32" s="98">
        <v>23581182653</v>
      </c>
      <c r="K32" s="99"/>
      <c r="S32" s="100" t="s">
        <v>362</v>
      </c>
      <c r="T32" s="100"/>
      <c r="U32" s="100"/>
      <c r="V32" s="101">
        <v>2641357605</v>
      </c>
      <c r="W32" s="102"/>
    </row>
    <row r="33" spans="1:23" ht="17.149999999999999" customHeight="1" x14ac:dyDescent="0.2">
      <c r="A33" s="80" t="s">
        <v>428</v>
      </c>
      <c r="B33" s="81"/>
      <c r="C33" s="82"/>
      <c r="D33" s="82"/>
      <c r="E33" s="82"/>
      <c r="G33" s="100" t="s">
        <v>363</v>
      </c>
      <c r="H33" s="100"/>
      <c r="I33" s="100"/>
      <c r="J33" s="101">
        <v>151055582</v>
      </c>
      <c r="K33" s="102"/>
      <c r="S33" s="100" t="s">
        <v>364</v>
      </c>
      <c r="T33" s="100"/>
      <c r="U33" s="100"/>
      <c r="V33" s="101">
        <v>955466585</v>
      </c>
      <c r="W33" s="102"/>
    </row>
    <row r="34" spans="1:23" ht="17.149999999999999" customHeight="1" x14ac:dyDescent="0.2">
      <c r="A34" s="80" t="s">
        <v>430</v>
      </c>
      <c r="B34" s="81">
        <v>4295465360</v>
      </c>
      <c r="C34" s="82"/>
      <c r="D34" s="82"/>
      <c r="E34" s="82"/>
      <c r="G34" s="100" t="s">
        <v>365</v>
      </c>
      <c r="H34" s="100"/>
      <c r="I34" s="100"/>
      <c r="J34" s="101"/>
      <c r="K34" s="102"/>
      <c r="S34" s="100" t="s">
        <v>366</v>
      </c>
      <c r="T34" s="100"/>
      <c r="U34" s="100"/>
      <c r="V34" s="101">
        <v>383864528</v>
      </c>
      <c r="W34" s="102"/>
    </row>
    <row r="35" spans="1:23" ht="17.149999999999999" customHeight="1" x14ac:dyDescent="0.2">
      <c r="A35" s="80" t="s">
        <v>434</v>
      </c>
      <c r="B35" s="81">
        <v>4670792844</v>
      </c>
      <c r="C35" s="82"/>
      <c r="D35" s="82"/>
      <c r="E35" s="82"/>
      <c r="G35" s="100" t="s">
        <v>367</v>
      </c>
      <c r="H35" s="100"/>
      <c r="I35" s="100"/>
      <c r="J35" s="101">
        <v>149876547</v>
      </c>
      <c r="K35" s="102"/>
      <c r="S35" s="100" t="s">
        <v>368</v>
      </c>
      <c r="T35" s="100"/>
      <c r="U35" s="100"/>
      <c r="V35" s="101">
        <v>8649000</v>
      </c>
      <c r="W35" s="102"/>
    </row>
    <row r="36" spans="1:23" ht="17.149999999999999" customHeight="1" x14ac:dyDescent="0.2">
      <c r="A36" s="80" t="s">
        <v>435</v>
      </c>
      <c r="B36" s="81">
        <v>-1956141686</v>
      </c>
      <c r="C36" s="82"/>
      <c r="D36" s="82"/>
      <c r="E36" s="82"/>
      <c r="G36" s="100" t="s">
        <v>369</v>
      </c>
      <c r="H36" s="100"/>
      <c r="I36" s="100"/>
      <c r="J36" s="101">
        <v>1179035</v>
      </c>
      <c r="K36" s="102"/>
      <c r="S36" s="100" t="s">
        <v>352</v>
      </c>
      <c r="T36" s="100"/>
      <c r="U36" s="100"/>
      <c r="V36" s="101"/>
      <c r="W36" s="102"/>
    </row>
    <row r="37" spans="1:23" ht="17.149999999999999" customHeight="1" x14ac:dyDescent="0.2">
      <c r="A37" s="80" t="s">
        <v>436</v>
      </c>
      <c r="B37" s="81">
        <v>9915201</v>
      </c>
      <c r="C37" s="82"/>
      <c r="D37" s="82"/>
      <c r="E37" s="82"/>
      <c r="G37" s="100" t="s">
        <v>370</v>
      </c>
      <c r="H37" s="100"/>
      <c r="I37" s="100"/>
      <c r="J37" s="101"/>
      <c r="K37" s="102"/>
      <c r="S37" s="100" t="s">
        <v>371</v>
      </c>
      <c r="T37" s="100"/>
      <c r="U37" s="100"/>
      <c r="V37" s="101">
        <v>1383937037</v>
      </c>
      <c r="W37" s="102"/>
    </row>
    <row r="38" spans="1:23" ht="17.149999999999999" customHeight="1" x14ac:dyDescent="0.2">
      <c r="A38" s="80" t="s">
        <v>437</v>
      </c>
      <c r="B38" s="81">
        <v>9915201</v>
      </c>
      <c r="C38" s="82"/>
      <c r="D38" s="82"/>
      <c r="E38" s="82"/>
      <c r="G38" s="100" t="s">
        <v>359</v>
      </c>
      <c r="H38" s="100"/>
      <c r="I38" s="100"/>
      <c r="J38" s="101"/>
      <c r="K38" s="102"/>
      <c r="S38" s="100" t="s">
        <v>342</v>
      </c>
      <c r="T38" s="100"/>
      <c r="U38" s="100"/>
      <c r="V38" s="101">
        <v>788841000</v>
      </c>
      <c r="W38" s="102"/>
    </row>
    <row r="39" spans="1:23" ht="17.149999999999999" customHeight="1" x14ac:dyDescent="0.2">
      <c r="A39" s="80" t="s">
        <v>353</v>
      </c>
      <c r="B39" s="81"/>
      <c r="C39" s="82"/>
      <c r="D39" s="82"/>
      <c r="E39" s="82"/>
      <c r="G39" s="100" t="s">
        <v>372</v>
      </c>
      <c r="H39" s="100"/>
      <c r="I39" s="100"/>
      <c r="J39" s="101">
        <v>50294999</v>
      </c>
      <c r="K39" s="102"/>
      <c r="S39" s="100" t="s">
        <v>373</v>
      </c>
      <c r="T39" s="100"/>
      <c r="U39" s="100"/>
      <c r="V39" s="101">
        <v>528650707</v>
      </c>
      <c r="W39" s="102"/>
    </row>
    <row r="40" spans="1:23" ht="17.149999999999999" customHeight="1" x14ac:dyDescent="0.2">
      <c r="A40" s="80" t="s">
        <v>438</v>
      </c>
      <c r="B40" s="81">
        <v>10074644026</v>
      </c>
      <c r="C40" s="82"/>
      <c r="D40" s="82"/>
      <c r="E40" s="82"/>
      <c r="G40" s="100" t="s">
        <v>374</v>
      </c>
      <c r="H40" s="100"/>
      <c r="I40" s="100"/>
      <c r="J40" s="101">
        <v>50186604</v>
      </c>
      <c r="K40" s="102"/>
      <c r="S40" s="100" t="s">
        <v>375</v>
      </c>
      <c r="T40" s="100"/>
      <c r="U40" s="100"/>
      <c r="V40" s="101">
        <v>15909876</v>
      </c>
      <c r="W40" s="102"/>
    </row>
    <row r="41" spans="1:23" ht="17.149999999999999" customHeight="1" x14ac:dyDescent="0.2">
      <c r="A41" s="80" t="s">
        <v>439</v>
      </c>
      <c r="B41" s="81">
        <v>5109579877</v>
      </c>
      <c r="C41" s="82"/>
      <c r="D41" s="82"/>
      <c r="E41" s="82"/>
      <c r="G41" s="100" t="s">
        <v>359</v>
      </c>
      <c r="H41" s="100"/>
      <c r="I41" s="100"/>
      <c r="J41" s="101">
        <v>108395</v>
      </c>
      <c r="K41" s="102"/>
      <c r="S41" s="100" t="s">
        <v>376</v>
      </c>
      <c r="T41" s="100"/>
      <c r="U41" s="100"/>
      <c r="V41" s="101">
        <v>50535454</v>
      </c>
      <c r="W41" s="102"/>
    </row>
    <row r="42" spans="1:23" ht="16.5" customHeight="1" x14ac:dyDescent="0.2">
      <c r="A42" s="80" t="s">
        <v>440</v>
      </c>
      <c r="B42" s="81"/>
      <c r="C42" s="82"/>
      <c r="D42" s="82"/>
      <c r="E42" s="82"/>
      <c r="G42" s="97" t="s">
        <v>90</v>
      </c>
      <c r="H42" s="97"/>
      <c r="I42" s="97"/>
      <c r="J42" s="98">
        <v>23681943236</v>
      </c>
      <c r="K42" s="99"/>
      <c r="S42" s="100" t="s">
        <v>346</v>
      </c>
      <c r="T42" s="100"/>
      <c r="U42" s="100"/>
      <c r="V42" s="101"/>
      <c r="W42" s="102"/>
    </row>
    <row r="43" spans="1:23" ht="16.5" customHeight="1" x14ac:dyDescent="0.2">
      <c r="A43" s="80" t="s">
        <v>441</v>
      </c>
      <c r="B43" s="81">
        <v>241106536</v>
      </c>
      <c r="C43" s="82"/>
      <c r="D43" s="82"/>
      <c r="E43" s="82"/>
      <c r="G43" s="70"/>
      <c r="H43" s="70"/>
      <c r="I43" s="70"/>
      <c r="J43" s="70"/>
      <c r="K43" s="70"/>
      <c r="S43" s="97" t="s">
        <v>377</v>
      </c>
      <c r="T43" s="97"/>
      <c r="U43" s="97"/>
      <c r="V43" s="98">
        <v>-2605400681</v>
      </c>
      <c r="W43" s="99"/>
    </row>
    <row r="44" spans="1:23" ht="16.5" customHeight="1" x14ac:dyDescent="0.2">
      <c r="A44" s="80" t="s">
        <v>318</v>
      </c>
      <c r="B44" s="81">
        <v>4868473341</v>
      </c>
      <c r="C44" s="82"/>
      <c r="D44" s="82"/>
      <c r="E44" s="82"/>
      <c r="G44" s="71"/>
      <c r="S44" s="100" t="s">
        <v>378</v>
      </c>
      <c r="T44" s="100"/>
      <c r="U44" s="100"/>
      <c r="V44" s="102"/>
      <c r="W44" s="102"/>
    </row>
    <row r="45" spans="1:23" ht="16.5" customHeight="1" x14ac:dyDescent="0.2">
      <c r="A45" s="80" t="s">
        <v>442</v>
      </c>
      <c r="B45" s="81">
        <v>-10000000</v>
      </c>
      <c r="C45" s="82"/>
      <c r="D45" s="82"/>
      <c r="E45" s="82"/>
      <c r="G45" s="71"/>
      <c r="S45" s="100" t="s">
        <v>379</v>
      </c>
      <c r="T45" s="100"/>
      <c r="U45" s="100"/>
      <c r="V45" s="101">
        <v>2367941923</v>
      </c>
      <c r="W45" s="102"/>
    </row>
    <row r="46" spans="1:23" ht="16.5" customHeight="1" x14ac:dyDescent="0.2">
      <c r="A46" s="80" t="s">
        <v>443</v>
      </c>
      <c r="B46" s="81">
        <v>94355793</v>
      </c>
      <c r="C46" s="82"/>
      <c r="D46" s="82"/>
      <c r="E46" s="82"/>
      <c r="G46" s="71"/>
      <c r="S46" s="100" t="s">
        <v>380</v>
      </c>
      <c r="T46" s="100"/>
      <c r="U46" s="100"/>
      <c r="V46" s="101">
        <v>2345671123</v>
      </c>
      <c r="W46" s="102"/>
    </row>
    <row r="47" spans="1:23" ht="16.5" customHeight="1" x14ac:dyDescent="0.2">
      <c r="A47" s="80" t="s">
        <v>444</v>
      </c>
      <c r="B47" s="81">
        <v>32914193</v>
      </c>
      <c r="C47" s="82"/>
      <c r="D47" s="82"/>
      <c r="E47" s="82"/>
      <c r="S47" s="100" t="s">
        <v>352</v>
      </c>
      <c r="T47" s="100"/>
      <c r="U47" s="100"/>
      <c r="V47" s="101">
        <v>22270800</v>
      </c>
      <c r="W47" s="102"/>
    </row>
    <row r="48" spans="1:23" ht="16.5" customHeight="1" x14ac:dyDescent="0.2">
      <c r="A48" s="80" t="s">
        <v>445</v>
      </c>
      <c r="B48" s="81">
        <v>4852431732</v>
      </c>
      <c r="C48" s="82"/>
      <c r="D48" s="82"/>
      <c r="E48" s="82"/>
      <c r="S48" s="100" t="s">
        <v>381</v>
      </c>
      <c r="T48" s="100"/>
      <c r="U48" s="100"/>
      <c r="V48" s="101">
        <v>1530300000</v>
      </c>
      <c r="W48" s="102"/>
    </row>
    <row r="49" spans="1:23" ht="16.5" customHeight="1" x14ac:dyDescent="0.2">
      <c r="A49" s="80" t="s">
        <v>446</v>
      </c>
      <c r="B49" s="81"/>
      <c r="C49" s="82"/>
      <c r="D49" s="82"/>
      <c r="E49" s="82"/>
      <c r="S49" s="100" t="s">
        <v>382</v>
      </c>
      <c r="T49" s="100"/>
      <c r="U49" s="100"/>
      <c r="V49" s="101">
        <v>1530300000</v>
      </c>
      <c r="W49" s="102"/>
    </row>
    <row r="50" spans="1:23" ht="16.5" customHeight="1" x14ac:dyDescent="0.2">
      <c r="A50" s="80" t="s">
        <v>318</v>
      </c>
      <c r="B50" s="81">
        <v>4852431732</v>
      </c>
      <c r="C50" s="82"/>
      <c r="D50" s="82"/>
      <c r="E50" s="82"/>
      <c r="S50" s="100" t="s">
        <v>346</v>
      </c>
      <c r="T50" s="100"/>
      <c r="U50" s="100"/>
      <c r="V50" s="101"/>
      <c r="W50" s="102"/>
    </row>
    <row r="51" spans="1:23" ht="16.5" customHeight="1" x14ac:dyDescent="0.2">
      <c r="A51" s="80" t="s">
        <v>353</v>
      </c>
      <c r="B51" s="81"/>
      <c r="C51" s="82"/>
      <c r="D51" s="82"/>
      <c r="E51" s="82"/>
      <c r="S51" s="97" t="s">
        <v>383</v>
      </c>
      <c r="T51" s="97"/>
      <c r="U51" s="97"/>
      <c r="V51" s="98">
        <v>-837641923</v>
      </c>
      <c r="W51" s="99"/>
    </row>
    <row r="52" spans="1:23" ht="16.5" customHeight="1" x14ac:dyDescent="0.2">
      <c r="A52" s="80" t="s">
        <v>447</v>
      </c>
      <c r="B52" s="81">
        <v>-4637569</v>
      </c>
      <c r="C52" s="82"/>
      <c r="D52" s="82"/>
      <c r="E52" s="82"/>
      <c r="S52" s="97" t="s">
        <v>384</v>
      </c>
      <c r="T52" s="97"/>
      <c r="U52" s="97"/>
      <c r="V52" s="98">
        <v>-333485803</v>
      </c>
      <c r="W52" s="99"/>
    </row>
    <row r="53" spans="1:23" ht="16.5" customHeight="1" x14ac:dyDescent="0.2">
      <c r="A53" s="80" t="s">
        <v>448</v>
      </c>
      <c r="B53" s="81">
        <v>15770627168</v>
      </c>
      <c r="C53" s="82"/>
      <c r="D53" s="82"/>
      <c r="E53" s="82"/>
      <c r="S53" s="97" t="s">
        <v>385</v>
      </c>
      <c r="T53" s="97"/>
      <c r="U53" s="97"/>
      <c r="V53" s="98">
        <v>1686031117</v>
      </c>
      <c r="W53" s="99"/>
    </row>
    <row r="54" spans="1:23" ht="16.5" customHeight="1" x14ac:dyDescent="0.2">
      <c r="A54" s="80" t="s">
        <v>449</v>
      </c>
      <c r="B54" s="81">
        <v>1562096464</v>
      </c>
      <c r="C54" s="82"/>
      <c r="D54" s="82"/>
      <c r="E54" s="82"/>
      <c r="S54" s="97" t="s">
        <v>386</v>
      </c>
      <c r="T54" s="97"/>
      <c r="U54" s="97"/>
      <c r="V54" s="98">
        <v>1352545314</v>
      </c>
      <c r="W54" s="99"/>
    </row>
    <row r="55" spans="1:23" ht="16.5" customHeight="1" x14ac:dyDescent="0.2">
      <c r="A55" s="80" t="s">
        <v>450</v>
      </c>
      <c r="B55" s="81">
        <v>35438666</v>
      </c>
      <c r="C55" s="82"/>
      <c r="D55" s="82"/>
      <c r="E55" s="82"/>
    </row>
    <row r="56" spans="1:23" ht="16.5" customHeight="1" x14ac:dyDescent="0.2">
      <c r="A56" s="80" t="s">
        <v>451</v>
      </c>
      <c r="B56" s="81"/>
      <c r="C56" s="82"/>
      <c r="D56" s="82"/>
      <c r="E56" s="82"/>
      <c r="S56" s="97" t="s">
        <v>387</v>
      </c>
      <c r="T56" s="97"/>
      <c r="U56" s="97"/>
      <c r="V56" s="98">
        <v>220026728</v>
      </c>
      <c r="W56" s="99"/>
    </row>
    <row r="57" spans="1:23" ht="16.5" customHeight="1" x14ac:dyDescent="0.2">
      <c r="A57" s="80" t="s">
        <v>452</v>
      </c>
      <c r="B57" s="81">
        <v>14174960636</v>
      </c>
      <c r="C57" s="82"/>
      <c r="D57" s="82"/>
      <c r="E57" s="82"/>
      <c r="S57" s="97" t="s">
        <v>388</v>
      </c>
      <c r="T57" s="97"/>
      <c r="U57" s="97"/>
      <c r="V57" s="98">
        <v>-10475578</v>
      </c>
      <c r="W57" s="99"/>
    </row>
    <row r="58" spans="1:23" ht="16.5" customHeight="1" x14ac:dyDescent="0.2">
      <c r="A58" s="80" t="s">
        <v>453</v>
      </c>
      <c r="B58" s="81">
        <v>6342192392</v>
      </c>
      <c r="C58" s="82"/>
      <c r="D58" s="82"/>
      <c r="E58" s="82"/>
      <c r="S58" s="97" t="s">
        <v>389</v>
      </c>
      <c r="T58" s="97"/>
      <c r="U58" s="97"/>
      <c r="V58" s="98">
        <v>209551150</v>
      </c>
      <c r="W58" s="99"/>
    </row>
    <row r="59" spans="1:23" ht="12" x14ac:dyDescent="0.2">
      <c r="A59" s="80" t="s">
        <v>454</v>
      </c>
      <c r="B59" s="81">
        <v>7832768244</v>
      </c>
      <c r="C59" s="82"/>
      <c r="D59" s="82"/>
      <c r="E59" s="82"/>
      <c r="S59" s="97" t="s">
        <v>390</v>
      </c>
      <c r="T59" s="97"/>
      <c r="U59" s="97"/>
      <c r="V59" s="98">
        <v>1562096464</v>
      </c>
      <c r="W59" s="99"/>
    </row>
    <row r="60" spans="1:23" ht="12" x14ac:dyDescent="0.2">
      <c r="A60" s="80" t="s">
        <v>455</v>
      </c>
      <c r="B60" s="81"/>
      <c r="C60" s="82"/>
      <c r="D60" s="82"/>
      <c r="E60" s="82"/>
      <c r="S60" s="70"/>
      <c r="T60" s="70"/>
      <c r="U60" s="70"/>
      <c r="V60" s="70"/>
      <c r="W60" s="70"/>
    </row>
    <row r="61" spans="1:23" ht="12" x14ac:dyDescent="0.2">
      <c r="A61" s="80" t="s">
        <v>359</v>
      </c>
      <c r="B61" s="81"/>
      <c r="C61" s="82"/>
      <c r="D61" s="82"/>
      <c r="E61" s="82"/>
      <c r="S61" s="71"/>
    </row>
    <row r="62" spans="1:23" ht="12" x14ac:dyDescent="0.2">
      <c r="A62" s="80" t="s">
        <v>456</v>
      </c>
      <c r="B62" s="81">
        <v>-1868598</v>
      </c>
      <c r="C62" s="82"/>
      <c r="D62" s="77" t="s">
        <v>457</v>
      </c>
      <c r="E62" s="78">
        <v>107547923372</v>
      </c>
      <c r="S62" s="71"/>
    </row>
    <row r="63" spans="1:23" ht="12" x14ac:dyDescent="0.2">
      <c r="A63" s="77" t="s">
        <v>458</v>
      </c>
      <c r="B63" s="78">
        <v>132178862891</v>
      </c>
      <c r="C63" s="79"/>
      <c r="D63" s="77" t="s">
        <v>459</v>
      </c>
      <c r="E63" s="78">
        <v>132178862891</v>
      </c>
      <c r="S63" s="71"/>
    </row>
    <row r="64" spans="1:23" x14ac:dyDescent="0.2">
      <c r="A64" s="70"/>
      <c r="B64" s="70"/>
      <c r="C64" s="70"/>
      <c r="D64" s="70"/>
      <c r="E64" s="70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</sheetData>
  <mergeCells count="187"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topLeftCell="A31" workbookViewId="0">
      <selection activeCell="G66" sqref="G66"/>
    </sheetView>
  </sheetViews>
  <sheetFormatPr defaultColWidth="8.90625" defaultRowHeight="11" x14ac:dyDescent="0.2"/>
  <cols>
    <col min="1" max="1" width="30.90625" style="7" customWidth="1"/>
    <col min="2" max="8" width="15.90625" style="7" customWidth="1"/>
    <col min="9" max="16384" width="8.90625" style="7"/>
  </cols>
  <sheetData>
    <row r="1" spans="1:8" ht="21" x14ac:dyDescent="0.2">
      <c r="A1" s="107" t="s">
        <v>153</v>
      </c>
      <c r="B1" s="107"/>
      <c r="C1" s="107"/>
      <c r="D1" s="107"/>
      <c r="E1" s="107"/>
      <c r="F1" s="107"/>
      <c r="G1" s="107"/>
      <c r="H1" s="107"/>
    </row>
    <row r="2" spans="1:8" ht="13" x14ac:dyDescent="0.2">
      <c r="A2" s="8"/>
      <c r="B2" s="8"/>
      <c r="C2" s="8"/>
      <c r="D2" s="8"/>
      <c r="E2" s="8"/>
      <c r="F2" s="8"/>
      <c r="G2" s="8"/>
      <c r="H2" s="9"/>
    </row>
    <row r="3" spans="1:8" ht="13" x14ac:dyDescent="0.2">
      <c r="A3" s="8" t="s">
        <v>154</v>
      </c>
      <c r="B3" s="8"/>
      <c r="C3" s="8"/>
      <c r="D3" s="8"/>
      <c r="E3" s="8"/>
      <c r="F3" s="8"/>
      <c r="G3" s="8"/>
      <c r="H3" s="8"/>
    </row>
    <row r="4" spans="1:8" ht="13" x14ac:dyDescent="0.2">
      <c r="A4" s="8"/>
      <c r="B4" s="8"/>
      <c r="C4" s="8"/>
      <c r="D4" s="8"/>
      <c r="E4" s="8"/>
      <c r="F4" s="8"/>
      <c r="G4" s="8"/>
      <c r="H4" s="9" t="s">
        <v>87</v>
      </c>
    </row>
    <row r="5" spans="1:8" ht="33" x14ac:dyDescent="0.2">
      <c r="A5" s="58" t="s">
        <v>72</v>
      </c>
      <c r="B5" s="59" t="s">
        <v>155</v>
      </c>
      <c r="C5" s="59" t="s">
        <v>156</v>
      </c>
      <c r="D5" s="59" t="s">
        <v>157</v>
      </c>
      <c r="E5" s="59" t="s">
        <v>158</v>
      </c>
      <c r="F5" s="59" t="s">
        <v>159</v>
      </c>
      <c r="G5" s="59" t="s">
        <v>160</v>
      </c>
      <c r="H5" s="59" t="s">
        <v>161</v>
      </c>
    </row>
    <row r="6" spans="1:8" x14ac:dyDescent="0.2">
      <c r="A6" s="4" t="s">
        <v>162</v>
      </c>
      <c r="B6" s="96">
        <v>88980615873</v>
      </c>
      <c r="C6" s="96">
        <v>1125554414</v>
      </c>
      <c r="D6" s="96">
        <v>1055192769</v>
      </c>
      <c r="E6" s="96">
        <v>89050977518</v>
      </c>
      <c r="F6" s="96">
        <v>46794538264</v>
      </c>
      <c r="G6" s="96">
        <v>1876148069</v>
      </c>
      <c r="H6" s="96">
        <v>42256439254</v>
      </c>
    </row>
    <row r="7" spans="1:8" x14ac:dyDescent="0.2">
      <c r="A7" s="4" t="s">
        <v>163</v>
      </c>
      <c r="B7" s="96">
        <v>12501781039</v>
      </c>
      <c r="C7" s="96">
        <v>346852364</v>
      </c>
      <c r="D7" s="96">
        <v>348848</v>
      </c>
      <c r="E7" s="96">
        <v>12848284555</v>
      </c>
      <c r="F7" s="96"/>
      <c r="G7" s="96"/>
      <c r="H7" s="96">
        <v>12848284555</v>
      </c>
    </row>
    <row r="8" spans="1:8" x14ac:dyDescent="0.2">
      <c r="A8" s="4" t="s">
        <v>164</v>
      </c>
      <c r="B8" s="96"/>
      <c r="C8" s="96"/>
      <c r="D8" s="96"/>
      <c r="E8" s="96"/>
      <c r="F8" s="96"/>
      <c r="G8" s="96"/>
      <c r="H8" s="96"/>
    </row>
    <row r="9" spans="1:8" x14ac:dyDescent="0.2">
      <c r="A9" s="4" t="s">
        <v>165</v>
      </c>
      <c r="B9" s="96">
        <v>62633714880</v>
      </c>
      <c r="C9" s="96">
        <v>138090240</v>
      </c>
      <c r="D9" s="96">
        <v>919494000</v>
      </c>
      <c r="E9" s="96">
        <v>61852311120</v>
      </c>
      <c r="F9" s="96">
        <v>39270991741</v>
      </c>
      <c r="G9" s="96">
        <v>1417192662</v>
      </c>
      <c r="H9" s="96">
        <v>22581319379</v>
      </c>
    </row>
    <row r="10" spans="1:8" x14ac:dyDescent="0.2">
      <c r="A10" s="4" t="s">
        <v>166</v>
      </c>
      <c r="B10" s="96">
        <v>2221288256</v>
      </c>
      <c r="C10" s="96">
        <v>104193410</v>
      </c>
      <c r="D10" s="96">
        <v>889920</v>
      </c>
      <c r="E10" s="96">
        <v>2324591746</v>
      </c>
      <c r="F10" s="96">
        <v>703446237</v>
      </c>
      <c r="G10" s="96">
        <v>159684245</v>
      </c>
      <c r="H10" s="96">
        <v>1621145509</v>
      </c>
    </row>
    <row r="11" spans="1:8" x14ac:dyDescent="0.2">
      <c r="A11" s="4" t="s">
        <v>167</v>
      </c>
      <c r="B11" s="96">
        <v>11283681298</v>
      </c>
      <c r="C11" s="96">
        <v>10804200</v>
      </c>
      <c r="D11" s="96">
        <v>1</v>
      </c>
      <c r="E11" s="96">
        <v>11294485497</v>
      </c>
      <c r="F11" s="96">
        <v>6820100286</v>
      </c>
      <c r="G11" s="96">
        <v>299271162</v>
      </c>
      <c r="H11" s="96">
        <v>4474385211</v>
      </c>
    </row>
    <row r="12" spans="1:8" x14ac:dyDescent="0.2">
      <c r="A12" s="4" t="s">
        <v>168</v>
      </c>
      <c r="B12" s="96"/>
      <c r="C12" s="96"/>
      <c r="D12" s="96"/>
      <c r="E12" s="96"/>
      <c r="F12" s="96"/>
      <c r="G12" s="96"/>
      <c r="H12" s="96"/>
    </row>
    <row r="13" spans="1:8" x14ac:dyDescent="0.2">
      <c r="A13" s="4" t="s">
        <v>169</v>
      </c>
      <c r="B13" s="96"/>
      <c r="C13" s="96"/>
      <c r="D13" s="96"/>
      <c r="E13" s="96"/>
      <c r="F13" s="96"/>
      <c r="G13" s="96"/>
      <c r="H13" s="96"/>
    </row>
    <row r="14" spans="1:8" x14ac:dyDescent="0.2">
      <c r="A14" s="4" t="s">
        <v>170</v>
      </c>
      <c r="B14" s="96"/>
      <c r="C14" s="96"/>
      <c r="D14" s="96"/>
      <c r="E14" s="96"/>
      <c r="F14" s="96"/>
      <c r="G14" s="96"/>
      <c r="H14" s="96"/>
    </row>
    <row r="15" spans="1:8" x14ac:dyDescent="0.2">
      <c r="A15" s="4" t="s">
        <v>171</v>
      </c>
      <c r="B15" s="96"/>
      <c r="C15" s="96"/>
      <c r="D15" s="96"/>
      <c r="E15" s="96"/>
      <c r="F15" s="96"/>
      <c r="G15" s="96"/>
      <c r="H15" s="96"/>
    </row>
    <row r="16" spans="1:8" x14ac:dyDescent="0.2">
      <c r="A16" s="4" t="s">
        <v>172</v>
      </c>
      <c r="B16" s="96">
        <v>340150400</v>
      </c>
      <c r="C16" s="96">
        <v>525614200</v>
      </c>
      <c r="D16" s="96">
        <v>134460000</v>
      </c>
      <c r="E16" s="96">
        <v>731304600</v>
      </c>
      <c r="F16" s="96"/>
      <c r="G16" s="96"/>
      <c r="H16" s="96">
        <v>731304600</v>
      </c>
    </row>
    <row r="17" spans="1:8" x14ac:dyDescent="0.2">
      <c r="A17" s="4" t="s">
        <v>173</v>
      </c>
      <c r="B17" s="96">
        <v>151216422803</v>
      </c>
      <c r="C17" s="96">
        <v>2197263715</v>
      </c>
      <c r="D17" s="96">
        <v>619360024</v>
      </c>
      <c r="E17" s="96">
        <v>152794326494</v>
      </c>
      <c r="F17" s="96">
        <v>91441740410</v>
      </c>
      <c r="G17" s="96">
        <v>2746205818</v>
      </c>
      <c r="H17" s="96">
        <v>61352586084</v>
      </c>
    </row>
    <row r="18" spans="1:8" x14ac:dyDescent="0.2">
      <c r="A18" s="4" t="s">
        <v>174</v>
      </c>
      <c r="B18" s="96"/>
      <c r="C18" s="96"/>
      <c r="D18" s="96"/>
      <c r="E18" s="96"/>
      <c r="F18" s="96"/>
      <c r="G18" s="96"/>
      <c r="H18" s="96"/>
    </row>
    <row r="19" spans="1:8" x14ac:dyDescent="0.2">
      <c r="A19" s="4" t="s">
        <v>175</v>
      </c>
      <c r="B19" s="96">
        <v>520735598</v>
      </c>
      <c r="C19" s="96">
        <v>173643855</v>
      </c>
      <c r="D19" s="96"/>
      <c r="E19" s="96">
        <v>694379453</v>
      </c>
      <c r="F19" s="96"/>
      <c r="G19" s="96"/>
      <c r="H19" s="96">
        <v>694379453</v>
      </c>
    </row>
    <row r="20" spans="1:8" x14ac:dyDescent="0.2">
      <c r="A20" s="4" t="s">
        <v>176</v>
      </c>
      <c r="B20" s="96">
        <v>153713</v>
      </c>
      <c r="C20" s="96"/>
      <c r="D20" s="96"/>
      <c r="E20" s="96">
        <v>153713</v>
      </c>
      <c r="F20" s="96"/>
      <c r="G20" s="96"/>
      <c r="H20" s="96">
        <v>153713</v>
      </c>
    </row>
    <row r="21" spans="1:8" x14ac:dyDescent="0.2">
      <c r="A21" s="4" t="s">
        <v>177</v>
      </c>
      <c r="B21" s="96"/>
      <c r="C21" s="96"/>
      <c r="D21" s="96"/>
      <c r="E21" s="96"/>
      <c r="F21" s="96"/>
      <c r="G21" s="96"/>
      <c r="H21" s="96"/>
    </row>
    <row r="22" spans="1:8" x14ac:dyDescent="0.2">
      <c r="A22" s="4" t="s">
        <v>178</v>
      </c>
      <c r="B22" s="96">
        <v>23</v>
      </c>
      <c r="C22" s="96"/>
      <c r="D22" s="96"/>
      <c r="E22" s="96">
        <v>23</v>
      </c>
      <c r="F22" s="96"/>
      <c r="G22" s="96"/>
      <c r="H22" s="96">
        <v>23</v>
      </c>
    </row>
    <row r="23" spans="1:8" x14ac:dyDescent="0.2">
      <c r="A23" s="4" t="s">
        <v>179</v>
      </c>
      <c r="B23" s="96"/>
      <c r="C23" s="96"/>
      <c r="D23" s="96"/>
      <c r="E23" s="96"/>
      <c r="F23" s="96"/>
      <c r="G23" s="96"/>
      <c r="H23" s="96"/>
    </row>
    <row r="24" spans="1:8" x14ac:dyDescent="0.2">
      <c r="A24" s="4" t="s">
        <v>180</v>
      </c>
      <c r="B24" s="96">
        <v>3017048030</v>
      </c>
      <c r="C24" s="96">
        <v>1245218</v>
      </c>
      <c r="D24" s="96">
        <v>1245218</v>
      </c>
      <c r="E24" s="96">
        <v>3017048030</v>
      </c>
      <c r="F24" s="96"/>
      <c r="G24" s="96"/>
      <c r="H24" s="96">
        <v>3017048030</v>
      </c>
    </row>
    <row r="25" spans="1:8" x14ac:dyDescent="0.2">
      <c r="A25" s="4" t="s">
        <v>181</v>
      </c>
      <c r="B25" s="96"/>
      <c r="C25" s="96"/>
      <c r="D25" s="96"/>
      <c r="E25" s="96"/>
      <c r="F25" s="96"/>
      <c r="G25" s="96"/>
      <c r="H25" s="96"/>
    </row>
    <row r="26" spans="1:8" x14ac:dyDescent="0.2">
      <c r="A26" s="4" t="s">
        <v>182</v>
      </c>
      <c r="B26" s="96">
        <v>13613950</v>
      </c>
      <c r="C26" s="96"/>
      <c r="D26" s="96"/>
      <c r="E26" s="96">
        <v>13613950</v>
      </c>
      <c r="F26" s="96"/>
      <c r="G26" s="96"/>
      <c r="H26" s="96">
        <v>13613950</v>
      </c>
    </row>
    <row r="27" spans="1:8" x14ac:dyDescent="0.2">
      <c r="A27" s="4" t="s">
        <v>183</v>
      </c>
      <c r="B27" s="96"/>
      <c r="C27" s="96"/>
      <c r="D27" s="96"/>
      <c r="E27" s="96"/>
      <c r="F27" s="96"/>
      <c r="G27" s="96"/>
      <c r="H27" s="96"/>
    </row>
    <row r="28" spans="1:8" x14ac:dyDescent="0.2">
      <c r="A28" s="4" t="s">
        <v>184</v>
      </c>
      <c r="B28" s="96"/>
      <c r="C28" s="96"/>
      <c r="D28" s="96"/>
      <c r="E28" s="96"/>
      <c r="F28" s="96"/>
      <c r="G28" s="96"/>
      <c r="H28" s="96"/>
    </row>
    <row r="29" spans="1:8" x14ac:dyDescent="0.2">
      <c r="A29" s="4" t="s">
        <v>185</v>
      </c>
      <c r="B29" s="96">
        <v>6</v>
      </c>
      <c r="C29" s="96"/>
      <c r="D29" s="96"/>
      <c r="E29" s="96">
        <v>6</v>
      </c>
      <c r="F29" s="96"/>
      <c r="G29" s="96"/>
      <c r="H29" s="96">
        <v>6</v>
      </c>
    </row>
    <row r="30" spans="1:8" x14ac:dyDescent="0.2">
      <c r="A30" s="4" t="s">
        <v>186</v>
      </c>
      <c r="B30" s="96">
        <v>35945389</v>
      </c>
      <c r="C30" s="96">
        <v>6478183</v>
      </c>
      <c r="D30" s="96">
        <v>5597800</v>
      </c>
      <c r="E30" s="96">
        <v>36825772</v>
      </c>
      <c r="F30" s="96"/>
      <c r="G30" s="96"/>
      <c r="H30" s="96">
        <v>36825772</v>
      </c>
    </row>
    <row r="31" spans="1:8" x14ac:dyDescent="0.2">
      <c r="A31" s="4" t="s">
        <v>187</v>
      </c>
      <c r="B31" s="96">
        <v>763188276</v>
      </c>
      <c r="C31" s="96"/>
      <c r="D31" s="96"/>
      <c r="E31" s="96">
        <v>763188276</v>
      </c>
      <c r="F31" s="96"/>
      <c r="G31" s="96"/>
      <c r="H31" s="96">
        <v>763188276</v>
      </c>
    </row>
    <row r="32" spans="1:8" x14ac:dyDescent="0.2">
      <c r="A32" s="4" t="s">
        <v>188</v>
      </c>
      <c r="B32" s="96"/>
      <c r="C32" s="96"/>
      <c r="D32" s="96"/>
      <c r="E32" s="96"/>
      <c r="F32" s="96"/>
      <c r="G32" s="96"/>
      <c r="H32" s="96"/>
    </row>
    <row r="33" spans="1:8" x14ac:dyDescent="0.2">
      <c r="A33" s="4" t="s">
        <v>189</v>
      </c>
      <c r="B33" s="96"/>
      <c r="C33" s="96"/>
      <c r="D33" s="96"/>
      <c r="E33" s="96"/>
      <c r="F33" s="96"/>
      <c r="G33" s="96"/>
      <c r="H33" s="96"/>
    </row>
    <row r="34" spans="1:8" x14ac:dyDescent="0.2">
      <c r="A34" s="4" t="s">
        <v>190</v>
      </c>
      <c r="B34" s="96">
        <v>3967200</v>
      </c>
      <c r="C34" s="96"/>
      <c r="D34" s="96">
        <v>1987200</v>
      </c>
      <c r="E34" s="96">
        <v>1980000</v>
      </c>
      <c r="F34" s="96">
        <v>1979999</v>
      </c>
      <c r="G34" s="96"/>
      <c r="H34" s="96">
        <v>1</v>
      </c>
    </row>
    <row r="35" spans="1:8" x14ac:dyDescent="0.2">
      <c r="A35" s="4" t="s">
        <v>191</v>
      </c>
      <c r="B35" s="96"/>
      <c r="C35" s="96"/>
      <c r="D35" s="96"/>
      <c r="E35" s="96"/>
      <c r="F35" s="96"/>
      <c r="G35" s="96"/>
      <c r="H35" s="96"/>
    </row>
    <row r="36" spans="1:8" x14ac:dyDescent="0.2">
      <c r="A36" s="4" t="s">
        <v>192</v>
      </c>
      <c r="B36" s="96"/>
      <c r="C36" s="96"/>
      <c r="D36" s="96"/>
      <c r="E36" s="96"/>
      <c r="F36" s="96"/>
      <c r="G36" s="96"/>
      <c r="H36" s="96"/>
    </row>
    <row r="37" spans="1:8" x14ac:dyDescent="0.2">
      <c r="A37" s="4" t="s">
        <v>193</v>
      </c>
      <c r="B37" s="96"/>
      <c r="C37" s="96"/>
      <c r="D37" s="96"/>
      <c r="E37" s="96"/>
      <c r="F37" s="96"/>
      <c r="G37" s="96"/>
      <c r="H37" s="96"/>
    </row>
    <row r="38" spans="1:8" x14ac:dyDescent="0.2">
      <c r="A38" s="4" t="s">
        <v>194</v>
      </c>
      <c r="B38" s="96">
        <v>1256804200</v>
      </c>
      <c r="C38" s="96"/>
      <c r="D38" s="96"/>
      <c r="E38" s="96">
        <v>1256804200</v>
      </c>
      <c r="F38" s="96">
        <v>1016004502</v>
      </c>
      <c r="G38" s="96">
        <v>19524046</v>
      </c>
      <c r="H38" s="96">
        <v>240799698</v>
      </c>
    </row>
    <row r="39" spans="1:8" x14ac:dyDescent="0.2">
      <c r="A39" s="4" t="s">
        <v>195</v>
      </c>
      <c r="B39" s="96"/>
      <c r="C39" s="96"/>
      <c r="D39" s="96"/>
      <c r="E39" s="96"/>
      <c r="F39" s="96"/>
      <c r="G39" s="96"/>
      <c r="H39" s="96"/>
    </row>
    <row r="40" spans="1:8" x14ac:dyDescent="0.2">
      <c r="A40" s="4" t="s">
        <v>196</v>
      </c>
      <c r="B40" s="96"/>
      <c r="C40" s="96"/>
      <c r="D40" s="96"/>
      <c r="E40" s="96"/>
      <c r="F40" s="96"/>
      <c r="G40" s="96"/>
      <c r="H40" s="96"/>
    </row>
    <row r="41" spans="1:8" x14ac:dyDescent="0.2">
      <c r="A41" s="4" t="s">
        <v>197</v>
      </c>
      <c r="B41" s="96"/>
      <c r="C41" s="96"/>
      <c r="D41" s="96"/>
      <c r="E41" s="96"/>
      <c r="F41" s="96"/>
      <c r="G41" s="96"/>
      <c r="H41" s="96"/>
    </row>
    <row r="42" spans="1:8" x14ac:dyDescent="0.2">
      <c r="A42" s="4" t="s">
        <v>198</v>
      </c>
      <c r="B42" s="96"/>
      <c r="C42" s="96"/>
      <c r="D42" s="96"/>
      <c r="E42" s="96"/>
      <c r="F42" s="96"/>
      <c r="G42" s="96"/>
      <c r="H42" s="96"/>
    </row>
    <row r="43" spans="1:8" x14ac:dyDescent="0.2">
      <c r="A43" s="4" t="s">
        <v>199</v>
      </c>
      <c r="B43" s="96"/>
      <c r="C43" s="96"/>
      <c r="D43" s="96"/>
      <c r="E43" s="96"/>
      <c r="F43" s="96"/>
      <c r="G43" s="96"/>
      <c r="H43" s="96"/>
    </row>
    <row r="44" spans="1:8" x14ac:dyDescent="0.2">
      <c r="A44" s="4" t="s">
        <v>200</v>
      </c>
      <c r="B44" s="96"/>
      <c r="C44" s="96"/>
      <c r="D44" s="96"/>
      <c r="E44" s="96"/>
      <c r="F44" s="96"/>
      <c r="G44" s="96"/>
      <c r="H44" s="96"/>
    </row>
    <row r="45" spans="1:8" x14ac:dyDescent="0.2">
      <c r="A45" s="4" t="s">
        <v>201</v>
      </c>
      <c r="B45" s="96">
        <v>148133640</v>
      </c>
      <c r="C45" s="96"/>
      <c r="D45" s="96"/>
      <c r="E45" s="96">
        <v>148133640</v>
      </c>
      <c r="F45" s="96">
        <v>128720450</v>
      </c>
      <c r="G45" s="96">
        <v>4190761</v>
      </c>
      <c r="H45" s="96">
        <v>19413190</v>
      </c>
    </row>
    <row r="46" spans="1:8" x14ac:dyDescent="0.2">
      <c r="A46" s="4" t="s">
        <v>202</v>
      </c>
      <c r="B46" s="96">
        <v>23724279800</v>
      </c>
      <c r="C46" s="96">
        <v>75108000</v>
      </c>
      <c r="D46" s="96"/>
      <c r="E46" s="96">
        <v>23799387800</v>
      </c>
      <c r="F46" s="96">
        <v>14715082683</v>
      </c>
      <c r="G46" s="96">
        <v>354537900</v>
      </c>
      <c r="H46" s="96">
        <v>9084305117</v>
      </c>
    </row>
    <row r="47" spans="1:8" x14ac:dyDescent="0.2">
      <c r="A47" s="4" t="s">
        <v>203</v>
      </c>
      <c r="B47" s="96">
        <v>112340769807</v>
      </c>
      <c r="C47" s="96">
        <v>453205800</v>
      </c>
      <c r="D47" s="96"/>
      <c r="E47" s="96">
        <v>112793975607</v>
      </c>
      <c r="F47" s="96">
        <v>70299241896</v>
      </c>
      <c r="G47" s="96">
        <v>2295989990</v>
      </c>
      <c r="H47" s="96">
        <v>42494733711</v>
      </c>
    </row>
    <row r="48" spans="1:8" x14ac:dyDescent="0.2">
      <c r="A48" s="4" t="s">
        <v>204</v>
      </c>
      <c r="B48" s="96">
        <v>15301800</v>
      </c>
      <c r="C48" s="96"/>
      <c r="D48" s="96"/>
      <c r="E48" s="96">
        <v>15301800</v>
      </c>
      <c r="F48" s="96">
        <v>1770840</v>
      </c>
      <c r="G48" s="96">
        <v>413730</v>
      </c>
      <c r="H48" s="96">
        <v>13530960</v>
      </c>
    </row>
    <row r="49" spans="1:8" x14ac:dyDescent="0.2">
      <c r="A49" s="4" t="s">
        <v>205</v>
      </c>
      <c r="B49" s="96"/>
      <c r="C49" s="96"/>
      <c r="D49" s="96"/>
      <c r="E49" s="96"/>
      <c r="F49" s="96"/>
      <c r="G49" s="96"/>
      <c r="H49" s="96"/>
    </row>
    <row r="50" spans="1:8" x14ac:dyDescent="0.2">
      <c r="A50" s="4" t="s">
        <v>206</v>
      </c>
      <c r="B50" s="96"/>
      <c r="C50" s="96"/>
      <c r="D50" s="96"/>
      <c r="E50" s="96"/>
      <c r="F50" s="96"/>
      <c r="G50" s="96"/>
      <c r="H50" s="96"/>
    </row>
    <row r="51" spans="1:8" x14ac:dyDescent="0.2">
      <c r="A51" s="4" t="s">
        <v>207</v>
      </c>
      <c r="B51" s="96"/>
      <c r="C51" s="96"/>
      <c r="D51" s="96"/>
      <c r="E51" s="96"/>
      <c r="F51" s="96"/>
      <c r="G51" s="96"/>
      <c r="H51" s="96"/>
    </row>
    <row r="52" spans="1:8" x14ac:dyDescent="0.2">
      <c r="A52" s="4" t="s">
        <v>208</v>
      </c>
      <c r="B52" s="96">
        <v>2096171649</v>
      </c>
      <c r="C52" s="96">
        <v>19718600</v>
      </c>
      <c r="D52" s="96"/>
      <c r="E52" s="96">
        <v>2115890249</v>
      </c>
      <c r="F52" s="96">
        <v>1923699831</v>
      </c>
      <c r="G52" s="96">
        <v>19364486</v>
      </c>
      <c r="H52" s="96">
        <v>192190418</v>
      </c>
    </row>
    <row r="53" spans="1:8" x14ac:dyDescent="0.2">
      <c r="A53" s="4" t="s">
        <v>209</v>
      </c>
      <c r="B53" s="96"/>
      <c r="C53" s="96"/>
      <c r="D53" s="96"/>
      <c r="E53" s="96"/>
      <c r="F53" s="96"/>
      <c r="G53" s="96"/>
      <c r="H53" s="96"/>
    </row>
    <row r="54" spans="1:8" x14ac:dyDescent="0.2">
      <c r="A54" s="4" t="s">
        <v>210</v>
      </c>
      <c r="B54" s="96">
        <v>3543118500</v>
      </c>
      <c r="C54" s="96"/>
      <c r="D54" s="96"/>
      <c r="E54" s="96">
        <v>3543118500</v>
      </c>
      <c r="F54" s="96">
        <v>3213243078</v>
      </c>
      <c r="G54" s="96">
        <v>38737627</v>
      </c>
      <c r="H54" s="96">
        <v>329875422</v>
      </c>
    </row>
    <row r="55" spans="1:8" x14ac:dyDescent="0.2">
      <c r="A55" s="4" t="s">
        <v>211</v>
      </c>
      <c r="B55" s="96"/>
      <c r="C55" s="96"/>
      <c r="D55" s="96"/>
      <c r="E55" s="96"/>
      <c r="F55" s="96"/>
      <c r="G55" s="96"/>
      <c r="H55" s="96"/>
    </row>
    <row r="56" spans="1:8" x14ac:dyDescent="0.2">
      <c r="A56" s="4" t="s">
        <v>212</v>
      </c>
      <c r="B56" s="96"/>
      <c r="C56" s="96"/>
      <c r="D56" s="96"/>
      <c r="E56" s="96"/>
      <c r="F56" s="96"/>
      <c r="G56" s="96"/>
      <c r="H56" s="96"/>
    </row>
    <row r="57" spans="1:8" x14ac:dyDescent="0.2">
      <c r="A57" s="4" t="s">
        <v>213</v>
      </c>
      <c r="B57" s="96"/>
      <c r="C57" s="96"/>
      <c r="D57" s="96"/>
      <c r="E57" s="96"/>
      <c r="F57" s="96"/>
      <c r="G57" s="96"/>
      <c r="H57" s="96"/>
    </row>
    <row r="58" spans="1:8" x14ac:dyDescent="0.2">
      <c r="A58" s="4" t="s">
        <v>214</v>
      </c>
      <c r="B58" s="96">
        <v>2601393</v>
      </c>
      <c r="C58" s="96"/>
      <c r="D58" s="96"/>
      <c r="E58" s="96">
        <v>2601393</v>
      </c>
      <c r="F58" s="96">
        <v>323667</v>
      </c>
      <c r="G58" s="96">
        <v>115151</v>
      </c>
      <c r="H58" s="96">
        <v>2277726</v>
      </c>
    </row>
    <row r="59" spans="1:8" x14ac:dyDescent="0.2">
      <c r="A59" s="4" t="s">
        <v>215</v>
      </c>
      <c r="B59" s="96">
        <v>295193722</v>
      </c>
      <c r="C59" s="96">
        <v>1265000</v>
      </c>
      <c r="D59" s="96"/>
      <c r="E59" s="96">
        <v>296458722</v>
      </c>
      <c r="F59" s="96">
        <v>141673464</v>
      </c>
      <c r="G59" s="96">
        <v>13332127</v>
      </c>
      <c r="H59" s="96">
        <v>154785258</v>
      </c>
    </row>
    <row r="60" spans="1:8" x14ac:dyDescent="0.2">
      <c r="A60" s="4" t="s">
        <v>216</v>
      </c>
      <c r="B60" s="96"/>
      <c r="C60" s="96"/>
      <c r="D60" s="96"/>
      <c r="E60" s="96"/>
      <c r="F60" s="96"/>
      <c r="G60" s="96"/>
      <c r="H60" s="96"/>
    </row>
    <row r="61" spans="1:8" x14ac:dyDescent="0.2">
      <c r="A61" s="4" t="s">
        <v>217</v>
      </c>
      <c r="B61" s="96">
        <v>3439396107</v>
      </c>
      <c r="C61" s="96">
        <v>1466599059</v>
      </c>
      <c r="D61" s="96">
        <v>610529806</v>
      </c>
      <c r="E61" s="96">
        <v>4295465360</v>
      </c>
      <c r="F61" s="96"/>
      <c r="G61" s="96"/>
      <c r="H61" s="96">
        <v>4295465360</v>
      </c>
    </row>
    <row r="62" spans="1:8" x14ac:dyDescent="0.2">
      <c r="A62" s="4" t="s">
        <v>218</v>
      </c>
      <c r="B62" s="96">
        <v>4644857744</v>
      </c>
      <c r="C62" s="96">
        <v>63713100</v>
      </c>
      <c r="D62" s="96">
        <v>37778000</v>
      </c>
      <c r="E62" s="96">
        <v>4670792844</v>
      </c>
      <c r="F62" s="96">
        <v>1956141686</v>
      </c>
      <c r="G62" s="96">
        <v>298995585</v>
      </c>
      <c r="H62" s="96">
        <v>2714651158</v>
      </c>
    </row>
    <row r="63" spans="1:8" x14ac:dyDescent="0.2">
      <c r="A63" s="4" t="s">
        <v>219</v>
      </c>
      <c r="B63" s="96"/>
      <c r="C63" s="96"/>
      <c r="D63" s="96"/>
      <c r="E63" s="96"/>
      <c r="F63" s="96"/>
      <c r="G63" s="96"/>
      <c r="H63" s="96"/>
    </row>
    <row r="64" spans="1:8" x14ac:dyDescent="0.2">
      <c r="A64" s="4" t="s">
        <v>220</v>
      </c>
      <c r="B64" s="96">
        <v>4644857744</v>
      </c>
      <c r="C64" s="96">
        <v>63713100</v>
      </c>
      <c r="D64" s="96">
        <v>37778000</v>
      </c>
      <c r="E64" s="96">
        <v>4670792844</v>
      </c>
      <c r="F64" s="96">
        <v>1956141686</v>
      </c>
      <c r="G64" s="96">
        <v>298995585</v>
      </c>
      <c r="H64" s="96">
        <v>2714651158</v>
      </c>
    </row>
    <row r="65" spans="1:8" x14ac:dyDescent="0.2">
      <c r="A65" s="4" t="s">
        <v>221</v>
      </c>
      <c r="B65" s="96"/>
      <c r="C65" s="96"/>
      <c r="D65" s="96"/>
      <c r="E65" s="96"/>
      <c r="F65" s="96"/>
      <c r="G65" s="96"/>
      <c r="H65" s="96"/>
    </row>
    <row r="66" spans="1:8" x14ac:dyDescent="0.2">
      <c r="A66" s="4" t="s">
        <v>222</v>
      </c>
      <c r="B66" s="96">
        <v>7724180</v>
      </c>
      <c r="C66" s="96">
        <v>9035200</v>
      </c>
      <c r="D66" s="96"/>
      <c r="E66" s="96">
        <v>16759380</v>
      </c>
      <c r="F66" s="96">
        <v>6844179</v>
      </c>
      <c r="G66" s="96">
        <v>328000</v>
      </c>
      <c r="H66" s="96">
        <v>9915201</v>
      </c>
    </row>
    <row r="67" spans="1:8" x14ac:dyDescent="0.2">
      <c r="A67" s="4" t="s">
        <v>223</v>
      </c>
      <c r="B67" s="96">
        <v>7724180</v>
      </c>
      <c r="C67" s="96">
        <v>9035200</v>
      </c>
      <c r="D67" s="96"/>
      <c r="E67" s="96">
        <v>16759380</v>
      </c>
      <c r="F67" s="96">
        <v>6844179</v>
      </c>
      <c r="G67" s="96">
        <v>328000</v>
      </c>
      <c r="H67" s="96">
        <v>9915201</v>
      </c>
    </row>
    <row r="68" spans="1:8" x14ac:dyDescent="0.2">
      <c r="A68" s="4" t="s">
        <v>224</v>
      </c>
      <c r="B68" s="96"/>
      <c r="C68" s="96"/>
      <c r="D68" s="96"/>
      <c r="E68" s="96"/>
      <c r="F68" s="96"/>
      <c r="G68" s="96"/>
      <c r="H68" s="96"/>
    </row>
    <row r="69" spans="1:8" x14ac:dyDescent="0.2">
      <c r="A69" s="4" t="s">
        <v>225</v>
      </c>
      <c r="B69" s="96"/>
      <c r="C69" s="96"/>
      <c r="D69" s="96"/>
      <c r="E69" s="96"/>
      <c r="F69" s="96"/>
      <c r="G69" s="96"/>
      <c r="H69" s="96"/>
    </row>
    <row r="70" spans="1:8" x14ac:dyDescent="0.2">
      <c r="A70" s="4" t="s">
        <v>226</v>
      </c>
      <c r="B70" s="96"/>
      <c r="C70" s="96"/>
      <c r="D70" s="96"/>
      <c r="E70" s="96"/>
      <c r="F70" s="96"/>
      <c r="G70" s="96"/>
      <c r="H70" s="96"/>
    </row>
    <row r="71" spans="1:8" x14ac:dyDescent="0.2">
      <c r="A71" s="4" t="s">
        <v>227</v>
      </c>
      <c r="B71" s="96"/>
      <c r="C71" s="96"/>
      <c r="D71" s="96"/>
      <c r="E71" s="96"/>
      <c r="F71" s="96"/>
      <c r="G71" s="96"/>
      <c r="H71" s="96"/>
    </row>
    <row r="72" spans="1:8" x14ac:dyDescent="0.2">
      <c r="A72" s="4" t="s">
        <v>9</v>
      </c>
      <c r="B72" s="96">
        <v>244849620600</v>
      </c>
      <c r="C72" s="96">
        <v>3395566429</v>
      </c>
      <c r="D72" s="96">
        <v>1712330793</v>
      </c>
      <c r="E72" s="96">
        <v>246532856236</v>
      </c>
      <c r="F72" s="96">
        <v>140199264539</v>
      </c>
      <c r="G72" s="96">
        <v>4921677472</v>
      </c>
      <c r="H72" s="96">
        <v>106333591697</v>
      </c>
    </row>
  </sheetData>
  <mergeCells count="1">
    <mergeCell ref="A1:H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topLeftCell="A22" workbookViewId="0">
      <selection activeCell="L40" sqref="L40"/>
    </sheetView>
  </sheetViews>
  <sheetFormatPr defaultColWidth="8.90625" defaultRowHeight="11" x14ac:dyDescent="0.2"/>
  <cols>
    <col min="1" max="1" width="30.90625" style="7" customWidth="1"/>
    <col min="2" max="11" width="15.90625" style="7" customWidth="1"/>
    <col min="12" max="16384" width="8.90625" style="7"/>
  </cols>
  <sheetData>
    <row r="1" spans="1:10" ht="21" x14ac:dyDescent="0.2">
      <c r="A1" s="107" t="s">
        <v>228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3" x14ac:dyDescent="0.2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ht="13" x14ac:dyDescent="0.2">
      <c r="A3" s="8" t="s">
        <v>154</v>
      </c>
      <c r="B3" s="8"/>
      <c r="C3" s="8"/>
      <c r="D3" s="8"/>
      <c r="E3" s="8"/>
      <c r="F3" s="8"/>
      <c r="G3" s="8"/>
      <c r="H3" s="8"/>
      <c r="I3" s="8"/>
      <c r="J3" s="8"/>
    </row>
    <row r="4" spans="1:10" ht="13" x14ac:dyDescent="0.2">
      <c r="A4" s="8"/>
      <c r="B4" s="8"/>
      <c r="C4" s="8"/>
      <c r="D4" s="8"/>
      <c r="E4" s="8"/>
      <c r="F4" s="8"/>
      <c r="G4" s="8"/>
      <c r="H4" s="8"/>
      <c r="I4" s="8"/>
      <c r="J4" s="9" t="s">
        <v>87</v>
      </c>
    </row>
    <row r="5" spans="1:10" ht="22" x14ac:dyDescent="0.2">
      <c r="A5" s="58" t="s">
        <v>72</v>
      </c>
      <c r="B5" s="59" t="s">
        <v>229</v>
      </c>
      <c r="C5" s="58" t="s">
        <v>230</v>
      </c>
      <c r="D5" s="58" t="s">
        <v>231</v>
      </c>
      <c r="E5" s="58" t="s">
        <v>232</v>
      </c>
      <c r="F5" s="58" t="s">
        <v>233</v>
      </c>
      <c r="G5" s="58" t="s">
        <v>234</v>
      </c>
      <c r="H5" s="58" t="s">
        <v>235</v>
      </c>
      <c r="I5" s="58" t="s">
        <v>25</v>
      </c>
      <c r="J5" s="58" t="s">
        <v>9</v>
      </c>
    </row>
    <row r="6" spans="1:10" x14ac:dyDescent="0.2">
      <c r="A6" s="4" t="s">
        <v>162</v>
      </c>
      <c r="B6" s="2">
        <v>5291980188</v>
      </c>
      <c r="C6" s="2">
        <v>16489298079</v>
      </c>
      <c r="D6" s="2">
        <v>677462805</v>
      </c>
      <c r="E6" s="2">
        <v>5274954196</v>
      </c>
      <c r="F6" s="2">
        <v>4374379674</v>
      </c>
      <c r="G6" s="2">
        <v>1733512802</v>
      </c>
      <c r="H6" s="2">
        <v>8414851510</v>
      </c>
      <c r="I6" s="2"/>
      <c r="J6" s="2">
        <v>42256439254</v>
      </c>
    </row>
    <row r="7" spans="1:10" x14ac:dyDescent="0.2">
      <c r="A7" s="4" t="s">
        <v>163</v>
      </c>
      <c r="B7" s="2">
        <v>1111608196</v>
      </c>
      <c r="C7" s="2">
        <v>4152244442</v>
      </c>
      <c r="D7" s="2">
        <v>281503499</v>
      </c>
      <c r="E7" s="2">
        <v>731943293</v>
      </c>
      <c r="F7" s="2">
        <v>754764752</v>
      </c>
      <c r="G7" s="2">
        <v>148576901</v>
      </c>
      <c r="H7" s="2">
        <v>5667643472</v>
      </c>
      <c r="I7" s="2"/>
      <c r="J7" s="2">
        <v>12848284555</v>
      </c>
    </row>
    <row r="8" spans="1:10" x14ac:dyDescent="0.2">
      <c r="A8" s="4" t="s">
        <v>164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4" t="s">
        <v>165</v>
      </c>
      <c r="B9" s="2">
        <v>2562393199</v>
      </c>
      <c r="C9" s="2">
        <v>10621337461</v>
      </c>
      <c r="D9" s="2">
        <v>271719561</v>
      </c>
      <c r="E9" s="2">
        <v>4535718007</v>
      </c>
      <c r="F9" s="2">
        <v>1564299173</v>
      </c>
      <c r="G9" s="2">
        <v>763756372</v>
      </c>
      <c r="H9" s="2">
        <v>2262095606</v>
      </c>
      <c r="I9" s="2"/>
      <c r="J9" s="2">
        <v>22581319379</v>
      </c>
    </row>
    <row r="10" spans="1:10" x14ac:dyDescent="0.2">
      <c r="A10" s="4" t="s">
        <v>166</v>
      </c>
      <c r="B10" s="2"/>
      <c r="C10" s="2">
        <v>993306464</v>
      </c>
      <c r="D10" s="2">
        <v>72336325</v>
      </c>
      <c r="E10" s="2">
        <v>6514096</v>
      </c>
      <c r="F10" s="2">
        <v>298715745</v>
      </c>
      <c r="G10" s="2">
        <v>11782650</v>
      </c>
      <c r="H10" s="2">
        <v>238490229</v>
      </c>
      <c r="I10" s="2"/>
      <c r="J10" s="2">
        <v>1621145509</v>
      </c>
    </row>
    <row r="11" spans="1:10" x14ac:dyDescent="0.2">
      <c r="A11" s="4" t="s">
        <v>167</v>
      </c>
      <c r="B11" s="2">
        <v>1617978793</v>
      </c>
      <c r="C11" s="2">
        <v>718909512</v>
      </c>
      <c r="D11" s="2">
        <v>45600420</v>
      </c>
      <c r="E11" s="2">
        <v>778800</v>
      </c>
      <c r="F11" s="2">
        <v>1713700004</v>
      </c>
      <c r="G11" s="2">
        <v>203538879</v>
      </c>
      <c r="H11" s="2">
        <v>173878803</v>
      </c>
      <c r="I11" s="2"/>
      <c r="J11" s="2">
        <v>4474385211</v>
      </c>
    </row>
    <row r="12" spans="1:10" x14ac:dyDescent="0.2">
      <c r="A12" s="4" t="s">
        <v>168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" t="s">
        <v>169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" t="s">
        <v>170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 t="s">
        <v>171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 t="s">
        <v>172</v>
      </c>
      <c r="B16" s="2"/>
      <c r="C16" s="2">
        <v>3500200</v>
      </c>
      <c r="D16" s="2">
        <v>6303000</v>
      </c>
      <c r="E16" s="2"/>
      <c r="F16" s="2">
        <v>42900000</v>
      </c>
      <c r="G16" s="2">
        <v>605858000</v>
      </c>
      <c r="H16" s="2">
        <v>72743400</v>
      </c>
      <c r="I16" s="2"/>
      <c r="J16" s="2">
        <v>731304600</v>
      </c>
    </row>
    <row r="17" spans="1:10" x14ac:dyDescent="0.2">
      <c r="A17" s="4" t="s">
        <v>173</v>
      </c>
      <c r="B17" s="2">
        <v>58178743060</v>
      </c>
      <c r="C17" s="2">
        <v>676220849</v>
      </c>
      <c r="D17" s="2">
        <v>3080000</v>
      </c>
      <c r="E17" s="2">
        <v>6043647</v>
      </c>
      <c r="F17" s="2">
        <v>2138561542</v>
      </c>
      <c r="G17" s="2">
        <v>343489372</v>
      </c>
      <c r="H17" s="2">
        <v>6447614</v>
      </c>
      <c r="I17" s="2"/>
      <c r="J17" s="2">
        <v>61352586084</v>
      </c>
    </row>
    <row r="18" spans="1:10" x14ac:dyDescent="0.2">
      <c r="A18" s="4" t="s">
        <v>174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" t="s">
        <v>175</v>
      </c>
      <c r="B19" s="2">
        <v>694379399</v>
      </c>
      <c r="C19" s="2"/>
      <c r="D19" s="2"/>
      <c r="E19" s="2"/>
      <c r="F19" s="2">
        <v>54</v>
      </c>
      <c r="G19" s="2"/>
      <c r="H19" s="2"/>
      <c r="I19" s="2"/>
      <c r="J19" s="2">
        <v>694379453</v>
      </c>
    </row>
    <row r="20" spans="1:10" x14ac:dyDescent="0.2">
      <c r="A20" s="4" t="s">
        <v>176</v>
      </c>
      <c r="B20" s="2">
        <v>96954</v>
      </c>
      <c r="C20" s="2"/>
      <c r="D20" s="2"/>
      <c r="E20" s="2"/>
      <c r="F20" s="2"/>
      <c r="G20" s="2"/>
      <c r="H20" s="2">
        <v>56759</v>
      </c>
      <c r="I20" s="2"/>
      <c r="J20" s="2">
        <v>153713</v>
      </c>
    </row>
    <row r="21" spans="1:10" x14ac:dyDescent="0.2">
      <c r="A21" s="4" t="s">
        <v>177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" t="s">
        <v>178</v>
      </c>
      <c r="B22" s="2"/>
      <c r="C22" s="2"/>
      <c r="D22" s="2"/>
      <c r="E22" s="2"/>
      <c r="F22" s="2">
        <v>23</v>
      </c>
      <c r="G22" s="2"/>
      <c r="H22" s="2"/>
      <c r="I22" s="2"/>
      <c r="J22" s="2">
        <v>23</v>
      </c>
    </row>
    <row r="23" spans="1:10" x14ac:dyDescent="0.2">
      <c r="A23" s="4" t="s">
        <v>179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4" t="s">
        <v>180</v>
      </c>
      <c r="B24" s="2">
        <v>1808246561</v>
      </c>
      <c r="C24" s="2">
        <v>144436725</v>
      </c>
      <c r="D24" s="2"/>
      <c r="E24" s="2"/>
      <c r="F24" s="2">
        <v>1058250237</v>
      </c>
      <c r="G24" s="2"/>
      <c r="H24" s="2">
        <v>6114507</v>
      </c>
      <c r="I24" s="2"/>
      <c r="J24" s="2">
        <v>3017048030</v>
      </c>
    </row>
    <row r="25" spans="1:10" x14ac:dyDescent="0.2">
      <c r="A25" s="4" t="s">
        <v>181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182</v>
      </c>
      <c r="B26" s="2"/>
      <c r="C26" s="2"/>
      <c r="D26" s="2"/>
      <c r="E26" s="2"/>
      <c r="F26" s="2"/>
      <c r="G26" s="2">
        <v>13613949</v>
      </c>
      <c r="H26" s="2">
        <v>1</v>
      </c>
      <c r="I26" s="2"/>
      <c r="J26" s="2">
        <v>13613950</v>
      </c>
    </row>
    <row r="27" spans="1:10" x14ac:dyDescent="0.2">
      <c r="A27" s="4" t="s">
        <v>183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4" t="s">
        <v>184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4" t="s">
        <v>185</v>
      </c>
      <c r="B29" s="2">
        <v>6</v>
      </c>
      <c r="C29" s="2"/>
      <c r="D29" s="2"/>
      <c r="E29" s="2"/>
      <c r="F29" s="2"/>
      <c r="G29" s="2"/>
      <c r="H29" s="2"/>
      <c r="I29" s="2"/>
      <c r="J29" s="2">
        <v>6</v>
      </c>
    </row>
    <row r="30" spans="1:10" x14ac:dyDescent="0.2">
      <c r="A30" s="4" t="s">
        <v>186</v>
      </c>
      <c r="B30" s="2"/>
      <c r="C30" s="2"/>
      <c r="D30" s="2"/>
      <c r="E30" s="2"/>
      <c r="F30" s="2">
        <v>36825772</v>
      </c>
      <c r="G30" s="2"/>
      <c r="H30" s="2"/>
      <c r="I30" s="2"/>
      <c r="J30" s="2">
        <v>36825772</v>
      </c>
    </row>
    <row r="31" spans="1:10" x14ac:dyDescent="0.2">
      <c r="A31" s="4" t="s">
        <v>187</v>
      </c>
      <c r="B31" s="2">
        <v>4373011</v>
      </c>
      <c r="C31" s="2">
        <v>8572882</v>
      </c>
      <c r="D31" s="2"/>
      <c r="E31" s="2">
        <v>6043646</v>
      </c>
      <c r="F31" s="2">
        <v>743922390</v>
      </c>
      <c r="G31" s="2"/>
      <c r="H31" s="2">
        <v>276347</v>
      </c>
      <c r="I31" s="2"/>
      <c r="J31" s="2">
        <v>763188276</v>
      </c>
    </row>
    <row r="32" spans="1:10" x14ac:dyDescent="0.2">
      <c r="A32" s="4" t="s">
        <v>188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4" t="s">
        <v>189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4" t="s">
        <v>190</v>
      </c>
      <c r="B34" s="2"/>
      <c r="C34" s="2"/>
      <c r="D34" s="2"/>
      <c r="E34" s="2"/>
      <c r="F34" s="2"/>
      <c r="G34" s="2">
        <v>1</v>
      </c>
      <c r="H34" s="2"/>
      <c r="I34" s="2"/>
      <c r="J34" s="2">
        <v>1</v>
      </c>
    </row>
    <row r="35" spans="1:10" x14ac:dyDescent="0.2">
      <c r="A35" s="4" t="s">
        <v>191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4" t="s">
        <v>192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4" t="s">
        <v>193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4" t="s">
        <v>194</v>
      </c>
      <c r="B38" s="2">
        <v>593342</v>
      </c>
      <c r="C38" s="2">
        <v>215000530</v>
      </c>
      <c r="D38" s="2"/>
      <c r="E38" s="2"/>
      <c r="F38" s="2">
        <v>25205826</v>
      </c>
      <c r="G38" s="2"/>
      <c r="H38" s="2"/>
      <c r="I38" s="2"/>
      <c r="J38" s="2">
        <v>240799698</v>
      </c>
    </row>
    <row r="39" spans="1:10" x14ac:dyDescent="0.2">
      <c r="A39" s="4" t="s">
        <v>195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4" t="s">
        <v>196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4" t="s">
        <v>197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4" t="s">
        <v>198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4" t="s">
        <v>199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4" t="s">
        <v>200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4" t="s">
        <v>201</v>
      </c>
      <c r="B45" s="2"/>
      <c r="C45" s="2">
        <v>14952768</v>
      </c>
      <c r="D45" s="2"/>
      <c r="E45" s="2"/>
      <c r="F45" s="2">
        <v>4460422</v>
      </c>
      <c r="G45" s="2"/>
      <c r="H45" s="2"/>
      <c r="I45" s="2"/>
      <c r="J45" s="2">
        <v>19413190</v>
      </c>
    </row>
    <row r="46" spans="1:10" x14ac:dyDescent="0.2">
      <c r="A46" s="4" t="s">
        <v>202</v>
      </c>
      <c r="B46" s="2">
        <v>9084305117</v>
      </c>
      <c r="C46" s="2"/>
      <c r="D46" s="2"/>
      <c r="E46" s="2"/>
      <c r="F46" s="2"/>
      <c r="G46" s="2"/>
      <c r="H46" s="2"/>
      <c r="I46" s="2"/>
      <c r="J46" s="2">
        <v>9084305117</v>
      </c>
    </row>
    <row r="47" spans="1:10" x14ac:dyDescent="0.2">
      <c r="A47" s="4" t="s">
        <v>203</v>
      </c>
      <c r="B47" s="2">
        <v>42233695385</v>
      </c>
      <c r="C47" s="2"/>
      <c r="D47" s="2"/>
      <c r="E47" s="2"/>
      <c r="F47" s="2">
        <v>261038326</v>
      </c>
      <c r="G47" s="2"/>
      <c r="H47" s="2"/>
      <c r="I47" s="2"/>
      <c r="J47" s="2">
        <v>42494733711</v>
      </c>
    </row>
    <row r="48" spans="1:10" x14ac:dyDescent="0.2">
      <c r="A48" s="4" t="s">
        <v>204</v>
      </c>
      <c r="B48" s="2">
        <v>13530960</v>
      </c>
      <c r="C48" s="2"/>
      <c r="D48" s="2"/>
      <c r="E48" s="2"/>
      <c r="F48" s="2"/>
      <c r="G48" s="2"/>
      <c r="H48" s="2"/>
      <c r="I48" s="2"/>
      <c r="J48" s="2">
        <v>13530960</v>
      </c>
    </row>
    <row r="49" spans="1:10" x14ac:dyDescent="0.2">
      <c r="A49" s="4" t="s">
        <v>205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4" t="s">
        <v>206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4" t="s">
        <v>207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4" t="s">
        <v>208</v>
      </c>
      <c r="B52" s="2">
        <v>36663401</v>
      </c>
      <c r="C52" s="2">
        <v>148900939</v>
      </c>
      <c r="D52" s="2">
        <v>3080000</v>
      </c>
      <c r="E52" s="2"/>
      <c r="F52" s="2">
        <v>3546078</v>
      </c>
      <c r="G52" s="2"/>
      <c r="H52" s="2"/>
      <c r="I52" s="2"/>
      <c r="J52" s="2">
        <v>192190418</v>
      </c>
    </row>
    <row r="53" spans="1:10" x14ac:dyDescent="0.2">
      <c r="A53" s="4" t="s">
        <v>209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4" t="s">
        <v>210</v>
      </c>
      <c r="B54" s="2"/>
      <c r="C54" s="2"/>
      <c r="D54" s="2"/>
      <c r="E54" s="2"/>
      <c r="F54" s="2"/>
      <c r="G54" s="2">
        <v>329875422</v>
      </c>
      <c r="H54" s="2"/>
      <c r="I54" s="2"/>
      <c r="J54" s="2">
        <v>329875422</v>
      </c>
    </row>
    <row r="55" spans="1:10" x14ac:dyDescent="0.2">
      <c r="A55" s="4" t="s">
        <v>211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4" t="s">
        <v>212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4" t="s">
        <v>213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4" t="s">
        <v>214</v>
      </c>
      <c r="B58" s="2"/>
      <c r="C58" s="2"/>
      <c r="D58" s="2"/>
      <c r="E58" s="2"/>
      <c r="F58" s="2">
        <v>2277726</v>
      </c>
      <c r="G58" s="2"/>
      <c r="H58" s="2"/>
      <c r="I58" s="2"/>
      <c r="J58" s="2">
        <v>2277726</v>
      </c>
    </row>
    <row r="59" spans="1:10" x14ac:dyDescent="0.2">
      <c r="A59" s="4" t="s">
        <v>215</v>
      </c>
      <c r="B59" s="2">
        <v>7393564</v>
      </c>
      <c r="C59" s="2">
        <v>144357005</v>
      </c>
      <c r="D59" s="2"/>
      <c r="E59" s="2">
        <v>1</v>
      </c>
      <c r="F59" s="2">
        <v>3034688</v>
      </c>
      <c r="G59" s="2"/>
      <c r="H59" s="2"/>
      <c r="I59" s="2"/>
      <c r="J59" s="2">
        <v>154785258</v>
      </c>
    </row>
    <row r="60" spans="1:10" x14ac:dyDescent="0.2">
      <c r="A60" s="4" t="s">
        <v>216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4" t="s">
        <v>217</v>
      </c>
      <c r="B61" s="2">
        <v>4295465360</v>
      </c>
      <c r="C61" s="2"/>
      <c r="D61" s="2"/>
      <c r="E61" s="2"/>
      <c r="F61" s="2"/>
      <c r="G61" s="2"/>
      <c r="H61" s="2"/>
      <c r="I61" s="2"/>
      <c r="J61" s="2">
        <v>4295465360</v>
      </c>
    </row>
    <row r="62" spans="1:10" x14ac:dyDescent="0.2">
      <c r="A62" s="4" t="s">
        <v>218</v>
      </c>
      <c r="B62" s="2">
        <v>2159623</v>
      </c>
      <c r="C62" s="2">
        <v>357208709</v>
      </c>
      <c r="D62" s="2">
        <v>49203858</v>
      </c>
      <c r="E62" s="2">
        <v>2169159012</v>
      </c>
      <c r="F62" s="2">
        <v>26416411</v>
      </c>
      <c r="G62" s="2">
        <v>55603934</v>
      </c>
      <c r="H62" s="2">
        <v>54899611</v>
      </c>
      <c r="I62" s="2"/>
      <c r="J62" s="2">
        <v>2714651158</v>
      </c>
    </row>
    <row r="63" spans="1:10" x14ac:dyDescent="0.2">
      <c r="A63" s="4" t="s">
        <v>219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4" t="s">
        <v>220</v>
      </c>
      <c r="B64" s="2">
        <v>2159623</v>
      </c>
      <c r="C64" s="2">
        <v>357208709</v>
      </c>
      <c r="D64" s="2">
        <v>49203858</v>
      </c>
      <c r="E64" s="2">
        <v>2169159012</v>
      </c>
      <c r="F64" s="2">
        <v>26416411</v>
      </c>
      <c r="G64" s="2">
        <v>55603934</v>
      </c>
      <c r="H64" s="2">
        <v>54899611</v>
      </c>
      <c r="I64" s="2"/>
      <c r="J64" s="2">
        <v>2714651158</v>
      </c>
    </row>
    <row r="65" spans="1:10" x14ac:dyDescent="0.2">
      <c r="A65" s="4" t="s">
        <v>221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4" t="s">
        <v>9</v>
      </c>
      <c r="B66" s="2">
        <v>63472882871</v>
      </c>
      <c r="C66" s="2">
        <v>17522727637</v>
      </c>
      <c r="D66" s="2">
        <v>729746663</v>
      </c>
      <c r="E66" s="2">
        <v>7450156855</v>
      </c>
      <c r="F66" s="2">
        <v>6539357627</v>
      </c>
      <c r="G66" s="2">
        <v>2132606108</v>
      </c>
      <c r="H66" s="2">
        <v>8476198735</v>
      </c>
      <c r="I66" s="2"/>
      <c r="J66" s="2">
        <v>106323676496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tabSelected="1" view="pageBreakPreview" zoomScale="70" zoomScaleNormal="100" zoomScaleSheetLayoutView="70" workbookViewId="0">
      <selection activeCell="L19" sqref="L19:M19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21" width="12.7265625" style="29" customWidth="1"/>
    <col min="22" max="22" width="14.54296875" style="29" customWidth="1"/>
    <col min="23" max="16384" width="9" style="29"/>
  </cols>
  <sheetData>
    <row r="1" spans="1:22" ht="14" x14ac:dyDescent="0.2">
      <c r="A1" s="108" t="s">
        <v>95</v>
      </c>
      <c r="B1" s="109"/>
      <c r="C1" s="109"/>
      <c r="D1" s="109"/>
      <c r="E1" s="109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自治体名：常陸太田市　一般会計等</v>
      </c>
    </row>
    <row r="3" spans="1:22" ht="21" x14ac:dyDescent="0.2">
      <c r="A3" s="108" t="s">
        <v>97</v>
      </c>
      <c r="B3" s="109"/>
      <c r="C3" s="109"/>
      <c r="D3" s="109"/>
      <c r="E3" s="109"/>
      <c r="F3" s="109"/>
      <c r="G3" s="109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年度：令和4年度</v>
      </c>
    </row>
    <row r="4" spans="1:22" ht="14" x14ac:dyDescent="0.2">
      <c r="A4" s="108" t="s">
        <v>98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2" x14ac:dyDescent="0.2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2" ht="16.5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12" t="s">
        <v>100</v>
      </c>
      <c r="C7" s="112"/>
      <c r="D7" s="118" t="s">
        <v>101</v>
      </c>
      <c r="E7" s="111"/>
      <c r="F7" s="118" t="s">
        <v>250</v>
      </c>
      <c r="G7" s="111"/>
      <c r="H7" s="118" t="s">
        <v>102</v>
      </c>
      <c r="I7" s="111"/>
      <c r="J7" s="118" t="s">
        <v>251</v>
      </c>
      <c r="K7" s="111"/>
      <c r="L7" s="118" t="s">
        <v>103</v>
      </c>
      <c r="M7" s="111"/>
      <c r="N7" s="111" t="s">
        <v>104</v>
      </c>
      <c r="O7" s="112"/>
      <c r="P7" s="113" t="s">
        <v>105</v>
      </c>
      <c r="Q7" s="114"/>
      <c r="R7" s="34"/>
      <c r="S7" s="95" t="s">
        <v>499</v>
      </c>
      <c r="T7" s="95" t="s">
        <v>500</v>
      </c>
      <c r="U7" s="95" t="s">
        <v>501</v>
      </c>
      <c r="V7" s="95" t="s">
        <v>502</v>
      </c>
    </row>
    <row r="8" spans="1:22" x14ac:dyDescent="0.2">
      <c r="B8" s="115" t="s">
        <v>106</v>
      </c>
      <c r="C8" s="115"/>
      <c r="D8" s="116">
        <f>+有形固定資産の明細貼付!B6</f>
        <v>88980615873</v>
      </c>
      <c r="E8" s="117"/>
      <c r="F8" s="116">
        <f>+有形固定資産の明細貼付!C6</f>
        <v>1125554414</v>
      </c>
      <c r="G8" s="117"/>
      <c r="H8" s="116">
        <f>+有形固定資産の明細貼付!D6</f>
        <v>1055192769</v>
      </c>
      <c r="I8" s="117"/>
      <c r="J8" s="116">
        <f>+有形固定資産の明細貼付!E6</f>
        <v>89050977518</v>
      </c>
      <c r="K8" s="117"/>
      <c r="L8" s="116">
        <f>+有形固定資産の明細貼付!F6</f>
        <v>46794538264</v>
      </c>
      <c r="M8" s="117"/>
      <c r="N8" s="116">
        <f>+有形固定資産の明細貼付!G6</f>
        <v>1876148069</v>
      </c>
      <c r="O8" s="117"/>
      <c r="P8" s="116">
        <f>+有形固定資産の明細貼付!H6</f>
        <v>42256439254</v>
      </c>
      <c r="Q8" s="117"/>
      <c r="R8" s="34"/>
      <c r="U8" s="24"/>
    </row>
    <row r="9" spans="1:22" x14ac:dyDescent="0.2">
      <c r="B9" s="115" t="s">
        <v>107</v>
      </c>
      <c r="C9" s="115"/>
      <c r="D9" s="116">
        <f>+有形固定資産の明細貼付!B7</f>
        <v>12501781039</v>
      </c>
      <c r="E9" s="117"/>
      <c r="F9" s="116">
        <f>+有形固定資産の明細貼付!C7</f>
        <v>346852364</v>
      </c>
      <c r="G9" s="117"/>
      <c r="H9" s="116">
        <f>+有形固定資産の明細貼付!D7</f>
        <v>348848</v>
      </c>
      <c r="I9" s="117"/>
      <c r="J9" s="116">
        <f>+有形固定資産の明細貼付!E7</f>
        <v>12848284555</v>
      </c>
      <c r="K9" s="117"/>
      <c r="L9" s="116">
        <f>+有形固定資産の明細貼付!F7</f>
        <v>0</v>
      </c>
      <c r="M9" s="117"/>
      <c r="N9" s="116">
        <f>+有形固定資産の明細貼付!G7</f>
        <v>0</v>
      </c>
      <c r="O9" s="117"/>
      <c r="P9" s="116">
        <f>+有形固定資産の明細貼付!H7</f>
        <v>12848284555</v>
      </c>
      <c r="Q9" s="117"/>
      <c r="R9" s="34"/>
      <c r="S9" s="24">
        <f>+J9-四表!B11</f>
        <v>0</v>
      </c>
      <c r="T9" s="24"/>
      <c r="U9" s="24"/>
    </row>
    <row r="10" spans="1:22" ht="13.5" customHeight="1" x14ac:dyDescent="0.2">
      <c r="B10" s="119" t="s">
        <v>108</v>
      </c>
      <c r="C10" s="119"/>
      <c r="D10" s="116">
        <f>+有形固定資産の明細貼付!B8</f>
        <v>0</v>
      </c>
      <c r="E10" s="117"/>
      <c r="F10" s="116">
        <f>+有形固定資産の明細貼付!C8</f>
        <v>0</v>
      </c>
      <c r="G10" s="117"/>
      <c r="H10" s="116">
        <f>+有形固定資産の明細貼付!D8</f>
        <v>0</v>
      </c>
      <c r="I10" s="117"/>
      <c r="J10" s="116">
        <f>+有形固定資産の明細貼付!E8</f>
        <v>0</v>
      </c>
      <c r="K10" s="117"/>
      <c r="L10" s="116">
        <f>+有形固定資産の明細貼付!F8</f>
        <v>0</v>
      </c>
      <c r="M10" s="117"/>
      <c r="N10" s="116">
        <f>+有形固定資産の明細貼付!G8</f>
        <v>0</v>
      </c>
      <c r="O10" s="117"/>
      <c r="P10" s="116">
        <f>+有形固定資産の明細貼付!H8</f>
        <v>0</v>
      </c>
      <c r="Q10" s="117"/>
      <c r="R10" s="34"/>
      <c r="S10" s="29">
        <f>+J10-四表!B12</f>
        <v>0</v>
      </c>
    </row>
    <row r="11" spans="1:22" ht="13.5" customHeight="1" x14ac:dyDescent="0.2">
      <c r="B11" s="119" t="s">
        <v>109</v>
      </c>
      <c r="C11" s="119"/>
      <c r="D11" s="116">
        <f>+有形固定資産の明細貼付!B9+有形固定資産の明細貼付!B10</f>
        <v>64855003136</v>
      </c>
      <c r="E11" s="117"/>
      <c r="F11" s="116">
        <f>+有形固定資産の明細貼付!C9+有形固定資産の明細貼付!C10</f>
        <v>242283650</v>
      </c>
      <c r="G11" s="117"/>
      <c r="H11" s="116">
        <f>+有形固定資産の明細貼付!D9+有形固定資産の明細貼付!D10</f>
        <v>920383920</v>
      </c>
      <c r="I11" s="117"/>
      <c r="J11" s="116">
        <f>+有形固定資産の明細貼付!E9+有形固定資産の明細貼付!E10</f>
        <v>64176902866</v>
      </c>
      <c r="K11" s="117"/>
      <c r="L11" s="116">
        <f>+有形固定資産の明細貼付!F9+有形固定資産の明細貼付!F10</f>
        <v>39974437978</v>
      </c>
      <c r="M11" s="117"/>
      <c r="N11" s="116">
        <f>+有形固定資産の明細貼付!G9+有形固定資産の明細貼付!G10</f>
        <v>1576876907</v>
      </c>
      <c r="O11" s="117"/>
      <c r="P11" s="116">
        <f>+有形固定資産の明細貼付!H9+有形固定資産の明細貼付!H10</f>
        <v>24202464888</v>
      </c>
      <c r="Q11" s="117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15" t="s">
        <v>110</v>
      </c>
      <c r="C12" s="115"/>
      <c r="D12" s="116">
        <f>+有形固定資産の明細貼付!B11</f>
        <v>11283681298</v>
      </c>
      <c r="E12" s="117"/>
      <c r="F12" s="116">
        <f>+有形固定資産の明細貼付!C11</f>
        <v>10804200</v>
      </c>
      <c r="G12" s="117"/>
      <c r="H12" s="116">
        <f>+有形固定資産の明細貼付!D11</f>
        <v>1</v>
      </c>
      <c r="I12" s="117"/>
      <c r="J12" s="116">
        <f>+有形固定資産の明細貼付!E11</f>
        <v>11294485497</v>
      </c>
      <c r="K12" s="117"/>
      <c r="L12" s="116">
        <f>+有形固定資産の明細貼付!F11</f>
        <v>6820100286</v>
      </c>
      <c r="M12" s="117"/>
      <c r="N12" s="116">
        <f>+有形固定資産の明細貼付!G11</f>
        <v>299271162</v>
      </c>
      <c r="O12" s="117"/>
      <c r="P12" s="116">
        <f>+有形固定資産の明細貼付!H11</f>
        <v>4474385211</v>
      </c>
      <c r="Q12" s="117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21" t="s">
        <v>111</v>
      </c>
      <c r="C13" s="121"/>
      <c r="D13" s="116">
        <f>+有形固定資産の明細貼付!B12</f>
        <v>0</v>
      </c>
      <c r="E13" s="117"/>
      <c r="F13" s="116">
        <f>+有形固定資産の明細貼付!C12</f>
        <v>0</v>
      </c>
      <c r="G13" s="117"/>
      <c r="H13" s="116">
        <f>+有形固定資産の明細貼付!D12</f>
        <v>0</v>
      </c>
      <c r="I13" s="117"/>
      <c r="J13" s="116">
        <f>+有形固定資産の明細貼付!E12</f>
        <v>0</v>
      </c>
      <c r="K13" s="117"/>
      <c r="L13" s="116">
        <f>+有形固定資産の明細貼付!F12</f>
        <v>0</v>
      </c>
      <c r="M13" s="117"/>
      <c r="N13" s="116">
        <f>+有形固定資産の明細貼付!G12</f>
        <v>0</v>
      </c>
      <c r="O13" s="117"/>
      <c r="P13" s="116">
        <f>+有形固定資産の明細貼付!H12</f>
        <v>0</v>
      </c>
      <c r="Q13" s="117"/>
      <c r="R13" s="34"/>
      <c r="S13" s="29">
        <f>+J13-四表!B17</f>
        <v>0</v>
      </c>
      <c r="T13" s="29">
        <f>+L13+四表!B18</f>
        <v>0</v>
      </c>
    </row>
    <row r="14" spans="1:22" ht="13.5" customHeight="1" x14ac:dyDescent="0.2">
      <c r="B14" s="120" t="s">
        <v>112</v>
      </c>
      <c r="C14" s="120"/>
      <c r="D14" s="116">
        <f>+有形固定資産の明細貼付!B13</f>
        <v>0</v>
      </c>
      <c r="E14" s="117"/>
      <c r="F14" s="116">
        <f>+有形固定資産の明細貼付!C13</f>
        <v>0</v>
      </c>
      <c r="G14" s="117"/>
      <c r="H14" s="116">
        <f>+有形固定資産の明細貼付!D13</f>
        <v>0</v>
      </c>
      <c r="I14" s="117"/>
      <c r="J14" s="116">
        <f>+有形固定資産の明細貼付!E13</f>
        <v>0</v>
      </c>
      <c r="K14" s="117"/>
      <c r="L14" s="116">
        <f>+有形固定資産の明細貼付!F13</f>
        <v>0</v>
      </c>
      <c r="M14" s="117"/>
      <c r="N14" s="116">
        <f>+有形固定資産の明細貼付!G13</f>
        <v>0</v>
      </c>
      <c r="O14" s="117"/>
      <c r="P14" s="116">
        <f>+有形固定資産の明細貼付!H13</f>
        <v>0</v>
      </c>
      <c r="Q14" s="117"/>
      <c r="R14" s="34"/>
      <c r="S14" s="29">
        <f>+J14-四表!B19</f>
        <v>0</v>
      </c>
      <c r="T14" s="29">
        <f>+L14+四表!B20</f>
        <v>0</v>
      </c>
    </row>
    <row r="15" spans="1:22" ht="13.5" customHeight="1" x14ac:dyDescent="0.2">
      <c r="B15" s="121" t="s">
        <v>113</v>
      </c>
      <c r="C15" s="121"/>
      <c r="D15" s="116">
        <f>+有形固定資産の明細貼付!B14</f>
        <v>0</v>
      </c>
      <c r="E15" s="117"/>
      <c r="F15" s="116">
        <f>+有形固定資産の明細貼付!C14</f>
        <v>0</v>
      </c>
      <c r="G15" s="117"/>
      <c r="H15" s="116">
        <f>+有形固定資産の明細貼付!D14</f>
        <v>0</v>
      </c>
      <c r="I15" s="117"/>
      <c r="J15" s="116">
        <f>+有形固定資産の明細貼付!E14</f>
        <v>0</v>
      </c>
      <c r="K15" s="117"/>
      <c r="L15" s="116">
        <f>+有形固定資産の明細貼付!F14</f>
        <v>0</v>
      </c>
      <c r="M15" s="117"/>
      <c r="N15" s="116">
        <f>+有形固定資産の明細貼付!G14</f>
        <v>0</v>
      </c>
      <c r="O15" s="117"/>
      <c r="P15" s="116">
        <f>+有形固定資産の明細貼付!H14</f>
        <v>0</v>
      </c>
      <c r="Q15" s="117"/>
      <c r="R15" s="34"/>
      <c r="S15" s="29">
        <f>+J15-四表!B21</f>
        <v>0</v>
      </c>
      <c r="T15" s="29">
        <f>+L15+四表!B22</f>
        <v>0</v>
      </c>
    </row>
    <row r="16" spans="1:22" ht="13.5" customHeight="1" x14ac:dyDescent="0.2">
      <c r="B16" s="119" t="s">
        <v>114</v>
      </c>
      <c r="C16" s="119"/>
      <c r="D16" s="116">
        <f>+有形固定資産の明細貼付!B15</f>
        <v>0</v>
      </c>
      <c r="E16" s="117"/>
      <c r="F16" s="116">
        <f>+有形固定資産の明細貼付!C15</f>
        <v>0</v>
      </c>
      <c r="G16" s="117"/>
      <c r="H16" s="116">
        <f>+有形固定資産の明細貼付!D15</f>
        <v>0</v>
      </c>
      <c r="I16" s="117"/>
      <c r="J16" s="116">
        <f>+有形固定資産の明細貼付!E15</f>
        <v>0</v>
      </c>
      <c r="K16" s="117"/>
      <c r="L16" s="116">
        <f>+有形固定資産の明細貼付!F15</f>
        <v>0</v>
      </c>
      <c r="M16" s="117"/>
      <c r="N16" s="116">
        <f>+有形固定資産の明細貼付!G15</f>
        <v>0</v>
      </c>
      <c r="O16" s="117"/>
      <c r="P16" s="116">
        <f>+有形固定資産の明細貼付!H15</f>
        <v>0</v>
      </c>
      <c r="Q16" s="117"/>
      <c r="R16" s="34"/>
      <c r="S16" s="29">
        <f>+J16-四表!B23</f>
        <v>0</v>
      </c>
      <c r="T16" s="29">
        <f>+L16+四表!B24</f>
        <v>0</v>
      </c>
    </row>
    <row r="17" spans="2:22" ht="13.5" customHeight="1" x14ac:dyDescent="0.2">
      <c r="B17" s="119" t="s">
        <v>115</v>
      </c>
      <c r="C17" s="119"/>
      <c r="D17" s="116">
        <f>+有形固定資産の明細貼付!B16</f>
        <v>340150400</v>
      </c>
      <c r="E17" s="117"/>
      <c r="F17" s="116">
        <f>+有形固定資産の明細貼付!C16</f>
        <v>525614200</v>
      </c>
      <c r="G17" s="117"/>
      <c r="H17" s="116">
        <f>+有形固定資産の明細貼付!D16</f>
        <v>134460000</v>
      </c>
      <c r="I17" s="117"/>
      <c r="J17" s="116">
        <f>+有形固定資産の明細貼付!E16</f>
        <v>731304600</v>
      </c>
      <c r="K17" s="117"/>
      <c r="L17" s="116">
        <f>+有形固定資産の明細貼付!F16</f>
        <v>0</v>
      </c>
      <c r="M17" s="117"/>
      <c r="N17" s="116">
        <f>+有形固定資産の明細貼付!G16</f>
        <v>0</v>
      </c>
      <c r="O17" s="117"/>
      <c r="P17" s="116">
        <f>+有形固定資産の明細貼付!H16</f>
        <v>731304600</v>
      </c>
      <c r="Q17" s="117"/>
      <c r="R17" s="34"/>
      <c r="S17" s="24">
        <f>+J17-四表!B25</f>
        <v>0</v>
      </c>
    </row>
    <row r="18" spans="2:22" x14ac:dyDescent="0.2">
      <c r="B18" s="122" t="s">
        <v>116</v>
      </c>
      <c r="C18" s="122"/>
      <c r="D18" s="116">
        <f>+有形固定資産の明細貼付!B17</f>
        <v>151216422803</v>
      </c>
      <c r="E18" s="117"/>
      <c r="F18" s="116">
        <f>+有形固定資産の明細貼付!C17</f>
        <v>2197263715</v>
      </c>
      <c r="G18" s="117"/>
      <c r="H18" s="116">
        <f>+有形固定資産の明細貼付!D17</f>
        <v>619360024</v>
      </c>
      <c r="I18" s="117"/>
      <c r="J18" s="116">
        <f>+有形固定資産の明細貼付!E17</f>
        <v>152794326494</v>
      </c>
      <c r="K18" s="117"/>
      <c r="L18" s="116">
        <f>+有形固定資産の明細貼付!F17</f>
        <v>91441740410</v>
      </c>
      <c r="M18" s="117"/>
      <c r="N18" s="116">
        <f>+有形固定資産の明細貼付!G17</f>
        <v>2746205818</v>
      </c>
      <c r="O18" s="117"/>
      <c r="P18" s="116">
        <f>+有形固定資産の明細貼付!H17</f>
        <v>61352586084</v>
      </c>
      <c r="Q18" s="117"/>
      <c r="R18" s="34"/>
    </row>
    <row r="19" spans="2:22" ht="13.5" customHeight="1" x14ac:dyDescent="0.2">
      <c r="B19" s="115" t="s">
        <v>117</v>
      </c>
      <c r="C19" s="115"/>
      <c r="D19" s="116">
        <f>SUM(有形固定資産の明細貼付!B18:B31)</f>
        <v>4350684985</v>
      </c>
      <c r="E19" s="117"/>
      <c r="F19" s="116">
        <f>SUM(有形固定資産の明細貼付!C18:C31)</f>
        <v>181367256</v>
      </c>
      <c r="G19" s="117"/>
      <c r="H19" s="116">
        <f>SUM(有形固定資産の明細貼付!D18:D31)</f>
        <v>6843018</v>
      </c>
      <c r="I19" s="117"/>
      <c r="J19" s="116">
        <f>SUM(有形固定資産の明細貼付!E18:E31)</f>
        <v>4525209223</v>
      </c>
      <c r="K19" s="117"/>
      <c r="L19" s="116">
        <f>SUM(有形固定資産の明細貼付!F18:F31)</f>
        <v>0</v>
      </c>
      <c r="M19" s="117"/>
      <c r="N19" s="116">
        <f>SUM(有形固定資産の明細貼付!G18:G31)</f>
        <v>0</v>
      </c>
      <c r="O19" s="117"/>
      <c r="P19" s="116">
        <f>SUM(有形固定資産の明細貼付!H18:H31)</f>
        <v>4525209223</v>
      </c>
      <c r="Q19" s="117"/>
      <c r="R19" s="34"/>
      <c r="S19" s="24">
        <f>+J19-四表!B27</f>
        <v>0</v>
      </c>
    </row>
    <row r="20" spans="2:22" ht="13.5" customHeight="1" x14ac:dyDescent="0.2">
      <c r="B20" s="119" t="s">
        <v>118</v>
      </c>
      <c r="C20" s="119"/>
      <c r="D20" s="116">
        <f>SUM(有形固定資産の明細貼付!B32:B45)</f>
        <v>1408905040</v>
      </c>
      <c r="E20" s="117"/>
      <c r="F20" s="116">
        <f>SUM(有形固定資産の明細貼付!C32:C45)</f>
        <v>0</v>
      </c>
      <c r="G20" s="117"/>
      <c r="H20" s="116">
        <f>SUM(有形固定資産の明細貼付!D32:D45)</f>
        <v>1987200</v>
      </c>
      <c r="I20" s="117"/>
      <c r="J20" s="116">
        <f>SUM(有形固定資産の明細貼付!E32:E45)</f>
        <v>1406917840</v>
      </c>
      <c r="K20" s="117"/>
      <c r="L20" s="116">
        <f>SUM(有形固定資産の明細貼付!F32:F45)</f>
        <v>1146704951</v>
      </c>
      <c r="M20" s="117"/>
      <c r="N20" s="116">
        <f>SUM(有形固定資産の明細貼付!G32:G45)</f>
        <v>23714807</v>
      </c>
      <c r="O20" s="117"/>
      <c r="P20" s="116">
        <f>SUM(有形固定資産の明細貼付!H32:H45)</f>
        <v>260212889</v>
      </c>
      <c r="Q20" s="117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15" t="s">
        <v>110</v>
      </c>
      <c r="C21" s="115"/>
      <c r="D21" s="116">
        <f>SUM(有形固定資産の明細貼付!B46:B59)</f>
        <v>142017436671</v>
      </c>
      <c r="E21" s="117"/>
      <c r="F21" s="116">
        <f>SUM(有形固定資産の明細貼付!C46:C59)</f>
        <v>549297400</v>
      </c>
      <c r="G21" s="117"/>
      <c r="H21" s="116">
        <f>SUM(有形固定資産の明細貼付!D46:D59)</f>
        <v>0</v>
      </c>
      <c r="I21" s="117"/>
      <c r="J21" s="116">
        <f>SUM(有形固定資産の明細貼付!E46:E59)</f>
        <v>142566734071</v>
      </c>
      <c r="K21" s="117"/>
      <c r="L21" s="116">
        <f>SUM(有形固定資産の明細貼付!F46:F59)</f>
        <v>90295035459</v>
      </c>
      <c r="M21" s="117"/>
      <c r="N21" s="116">
        <f>SUM(有形固定資産の明細貼付!G46:G59)</f>
        <v>2722491011</v>
      </c>
      <c r="O21" s="117"/>
      <c r="P21" s="116">
        <f>SUM(有形固定資産の明細貼付!H46:H59)</f>
        <v>52271698612</v>
      </c>
      <c r="Q21" s="117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15" t="s">
        <v>114</v>
      </c>
      <c r="C22" s="115"/>
      <c r="D22" s="116">
        <f>+有形固定資産の明細貼付!B60</f>
        <v>0</v>
      </c>
      <c r="E22" s="117"/>
      <c r="F22" s="116">
        <f>+有形固定資産の明細貼付!C60</f>
        <v>0</v>
      </c>
      <c r="G22" s="117"/>
      <c r="H22" s="116">
        <f>+有形固定資産の明細貼付!D60</f>
        <v>0</v>
      </c>
      <c r="I22" s="117"/>
      <c r="J22" s="116">
        <f>+有形固定資産の明細貼付!E60</f>
        <v>0</v>
      </c>
      <c r="K22" s="117"/>
      <c r="L22" s="116">
        <f>+有形固定資産の明細貼付!F60</f>
        <v>0</v>
      </c>
      <c r="M22" s="117"/>
      <c r="N22" s="116">
        <f>+有形固定資産の明細貼付!G60</f>
        <v>0</v>
      </c>
      <c r="O22" s="117"/>
      <c r="P22" s="116">
        <f>+有形固定資産の明細貼付!H60</f>
        <v>0</v>
      </c>
      <c r="Q22" s="117"/>
      <c r="R22" s="34"/>
      <c r="S22" s="29">
        <f>+J22-四表!B32</f>
        <v>0</v>
      </c>
      <c r="T22" s="29">
        <f>+L22+四表!B33</f>
        <v>0</v>
      </c>
    </row>
    <row r="23" spans="2:22" ht="13.5" customHeight="1" x14ac:dyDescent="0.2">
      <c r="B23" s="119" t="s">
        <v>115</v>
      </c>
      <c r="C23" s="119"/>
      <c r="D23" s="116">
        <f>+有形固定資産の明細貼付!B61</f>
        <v>3439396107</v>
      </c>
      <c r="E23" s="117"/>
      <c r="F23" s="116">
        <f>+有形固定資産の明細貼付!C61</f>
        <v>1466599059</v>
      </c>
      <c r="G23" s="117"/>
      <c r="H23" s="116">
        <f>+有形固定資産の明細貼付!D61</f>
        <v>610529806</v>
      </c>
      <c r="I23" s="117"/>
      <c r="J23" s="116">
        <f>+有形固定資産の明細貼付!E61</f>
        <v>4295465360</v>
      </c>
      <c r="K23" s="117"/>
      <c r="L23" s="116">
        <f>+有形固定資産の明細貼付!F61</f>
        <v>0</v>
      </c>
      <c r="M23" s="117"/>
      <c r="N23" s="116">
        <f>+有形固定資産の明細貼付!G61</f>
        <v>0</v>
      </c>
      <c r="O23" s="117"/>
      <c r="P23" s="116">
        <f>+有形固定資産の明細貼付!H61</f>
        <v>4295465360</v>
      </c>
      <c r="Q23" s="117"/>
      <c r="R23" s="34"/>
      <c r="S23" s="24">
        <f>+J23-四表!B34</f>
        <v>0</v>
      </c>
    </row>
    <row r="24" spans="2:22" x14ac:dyDescent="0.2">
      <c r="B24" s="115" t="s">
        <v>119</v>
      </c>
      <c r="C24" s="115"/>
      <c r="D24" s="116">
        <f>+有形固定資産の明細貼付!B62</f>
        <v>4644857744</v>
      </c>
      <c r="E24" s="117"/>
      <c r="F24" s="116">
        <f>+有形固定資産の明細貼付!C62</f>
        <v>63713100</v>
      </c>
      <c r="G24" s="117"/>
      <c r="H24" s="116">
        <f>+有形固定資産の明細貼付!D62</f>
        <v>37778000</v>
      </c>
      <c r="I24" s="117"/>
      <c r="J24" s="116">
        <f>+有形固定資産の明細貼付!E62</f>
        <v>4670792844</v>
      </c>
      <c r="K24" s="117"/>
      <c r="L24" s="116">
        <f>+有形固定資産の明細貼付!F62</f>
        <v>1956141686</v>
      </c>
      <c r="M24" s="117"/>
      <c r="N24" s="116">
        <f>+有形固定資産の明細貼付!G62</f>
        <v>298995585</v>
      </c>
      <c r="O24" s="117"/>
      <c r="P24" s="116">
        <f>+有形固定資産の明細貼付!H62</f>
        <v>2714651158</v>
      </c>
      <c r="Q24" s="117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23" t="s">
        <v>120</v>
      </c>
      <c r="C25" s="124"/>
      <c r="D25" s="116">
        <f>+D8+D18+D24</f>
        <v>244841896420</v>
      </c>
      <c r="E25" s="117"/>
      <c r="F25" s="116">
        <f>+F8+F18+F24</f>
        <v>3386531229</v>
      </c>
      <c r="G25" s="117"/>
      <c r="H25" s="116">
        <f>+H8+H18+H24</f>
        <v>1712330793</v>
      </c>
      <c r="I25" s="117"/>
      <c r="J25" s="116">
        <f t="shared" ref="J25" si="0">+D25+F25-H25</f>
        <v>246516096856</v>
      </c>
      <c r="K25" s="117"/>
      <c r="L25" s="116">
        <f>+L8+L18+L24</f>
        <v>140192420360</v>
      </c>
      <c r="M25" s="117"/>
      <c r="N25" s="116">
        <f>+N8+N18+N24</f>
        <v>4921349472</v>
      </c>
      <c r="O25" s="117"/>
      <c r="P25" s="116">
        <f>+J25-L25</f>
        <v>106323676496</v>
      </c>
      <c r="Q25" s="117"/>
      <c r="R25" s="34"/>
      <c r="U25" s="24">
        <f>+P25-四表!B9</f>
        <v>0</v>
      </c>
      <c r="V25" s="24">
        <f>+N25+V26-V27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95" t="s">
        <v>503</v>
      </c>
      <c r="V26" s="94">
        <v>328000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95" t="s">
        <v>504</v>
      </c>
      <c r="V27" s="24">
        <f>+四表!J18</f>
        <v>4921677472</v>
      </c>
    </row>
    <row r="28" spans="2:22" ht="16.5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12" t="s">
        <v>100</v>
      </c>
      <c r="C29" s="112"/>
      <c r="D29" s="112" t="s">
        <v>122</v>
      </c>
      <c r="E29" s="112"/>
      <c r="F29" s="112" t="s">
        <v>123</v>
      </c>
      <c r="G29" s="112"/>
      <c r="H29" s="112" t="s">
        <v>124</v>
      </c>
      <c r="I29" s="112"/>
      <c r="J29" s="112" t="s">
        <v>125</v>
      </c>
      <c r="K29" s="112"/>
      <c r="L29" s="112" t="s">
        <v>126</v>
      </c>
      <c r="M29" s="112"/>
      <c r="N29" s="112" t="s">
        <v>127</v>
      </c>
      <c r="O29" s="112"/>
      <c r="P29" s="112" t="s">
        <v>128</v>
      </c>
      <c r="Q29" s="112"/>
      <c r="R29" s="112" t="s">
        <v>129</v>
      </c>
    </row>
    <row r="30" spans="2:22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2:22" x14ac:dyDescent="0.2">
      <c r="B31" s="125" t="s">
        <v>106</v>
      </c>
      <c r="C31" s="126"/>
      <c r="D31" s="127">
        <f>行政目的別の明細!B6</f>
        <v>5291980188</v>
      </c>
      <c r="E31" s="128"/>
      <c r="F31" s="127">
        <f>行政目的別の明細!C6</f>
        <v>16489298079</v>
      </c>
      <c r="G31" s="128"/>
      <c r="H31" s="127">
        <f>行政目的別の明細!D6</f>
        <v>677462805</v>
      </c>
      <c r="I31" s="128"/>
      <c r="J31" s="127">
        <f>行政目的別の明細!E6</f>
        <v>5274954196</v>
      </c>
      <c r="K31" s="128"/>
      <c r="L31" s="127">
        <f>行政目的別の明細!F6</f>
        <v>4374379674</v>
      </c>
      <c r="M31" s="128"/>
      <c r="N31" s="127">
        <f>行政目的別の明細!G6</f>
        <v>1733512802</v>
      </c>
      <c r="O31" s="128"/>
      <c r="P31" s="127">
        <f>行政目的別の明細!H6</f>
        <v>8414851510</v>
      </c>
      <c r="Q31" s="128"/>
      <c r="R31" s="60">
        <f t="shared" ref="R31:R48" si="1">+SUM(D31:Q31)</f>
        <v>42256439254</v>
      </c>
      <c r="U31" s="93">
        <f>+R31-P8</f>
        <v>0</v>
      </c>
    </row>
    <row r="32" spans="2:22" x14ac:dyDescent="0.2">
      <c r="B32" s="119" t="s">
        <v>117</v>
      </c>
      <c r="C32" s="119"/>
      <c r="D32" s="127">
        <f>行政目的別の明細!B7</f>
        <v>1111608196</v>
      </c>
      <c r="E32" s="128"/>
      <c r="F32" s="127">
        <f>行政目的別の明細!C7</f>
        <v>4152244442</v>
      </c>
      <c r="G32" s="128"/>
      <c r="H32" s="127">
        <f>行政目的別の明細!D7</f>
        <v>281503499</v>
      </c>
      <c r="I32" s="128"/>
      <c r="J32" s="127">
        <f>行政目的別の明細!E7</f>
        <v>731943293</v>
      </c>
      <c r="K32" s="128"/>
      <c r="L32" s="127">
        <f>行政目的別の明細!F7</f>
        <v>754764752</v>
      </c>
      <c r="M32" s="128"/>
      <c r="N32" s="127">
        <f>行政目的別の明細!G7</f>
        <v>148576901</v>
      </c>
      <c r="O32" s="128"/>
      <c r="P32" s="127">
        <f>行政目的別の明細!H7</f>
        <v>5667643472</v>
      </c>
      <c r="Q32" s="128"/>
      <c r="R32" s="60">
        <f t="shared" si="1"/>
        <v>12848284555</v>
      </c>
      <c r="U32" s="93">
        <f t="shared" ref="U32:U48" si="2">+R32-P9</f>
        <v>0</v>
      </c>
    </row>
    <row r="33" spans="2:21" x14ac:dyDescent="0.2">
      <c r="B33" s="119" t="s">
        <v>108</v>
      </c>
      <c r="C33" s="119"/>
      <c r="D33" s="127">
        <f>行政目的別の明細!B8</f>
        <v>0</v>
      </c>
      <c r="E33" s="128"/>
      <c r="F33" s="127">
        <f>行政目的別の明細!C8</f>
        <v>0</v>
      </c>
      <c r="G33" s="128"/>
      <c r="H33" s="127">
        <f>行政目的別の明細!D8</f>
        <v>0</v>
      </c>
      <c r="I33" s="128"/>
      <c r="J33" s="127">
        <f>行政目的別の明細!E8</f>
        <v>0</v>
      </c>
      <c r="K33" s="128"/>
      <c r="L33" s="127">
        <f>行政目的別の明細!F8</f>
        <v>0</v>
      </c>
      <c r="M33" s="128"/>
      <c r="N33" s="127">
        <f>行政目的別の明細!G8</f>
        <v>0</v>
      </c>
      <c r="O33" s="128"/>
      <c r="P33" s="127">
        <f>行政目的別の明細!H8</f>
        <v>0</v>
      </c>
      <c r="Q33" s="128"/>
      <c r="R33" s="60">
        <f t="shared" si="1"/>
        <v>0</v>
      </c>
      <c r="U33" s="93">
        <f t="shared" si="2"/>
        <v>0</v>
      </c>
    </row>
    <row r="34" spans="2:21" x14ac:dyDescent="0.2">
      <c r="B34" s="115" t="s">
        <v>109</v>
      </c>
      <c r="C34" s="115"/>
      <c r="D34" s="127">
        <f>SUM(行政目的別の明細!B9:B10)</f>
        <v>2562393199</v>
      </c>
      <c r="E34" s="128"/>
      <c r="F34" s="127">
        <f>SUM(行政目的別の明細!C9:C10)</f>
        <v>11614643925</v>
      </c>
      <c r="G34" s="128"/>
      <c r="H34" s="127">
        <f>SUM(行政目的別の明細!D9:D10)</f>
        <v>344055886</v>
      </c>
      <c r="I34" s="128"/>
      <c r="J34" s="127">
        <f>SUM(行政目的別の明細!E9:E10)</f>
        <v>4542232103</v>
      </c>
      <c r="K34" s="128"/>
      <c r="L34" s="127">
        <f>SUM(行政目的別の明細!F9:F10)</f>
        <v>1863014918</v>
      </c>
      <c r="M34" s="128"/>
      <c r="N34" s="127">
        <f>SUM(行政目的別の明細!G9:G10)</f>
        <v>775539022</v>
      </c>
      <c r="O34" s="128"/>
      <c r="P34" s="127">
        <f>SUM(行政目的別の明細!H9:H10)</f>
        <v>2500585835</v>
      </c>
      <c r="Q34" s="128"/>
      <c r="R34" s="60">
        <f t="shared" si="1"/>
        <v>24202464888</v>
      </c>
      <c r="U34" s="93">
        <f t="shared" si="2"/>
        <v>0</v>
      </c>
    </row>
    <row r="35" spans="2:21" x14ac:dyDescent="0.2">
      <c r="B35" s="119" t="s">
        <v>110</v>
      </c>
      <c r="C35" s="119"/>
      <c r="D35" s="127">
        <f>行政目的別の明細!B11</f>
        <v>1617978793</v>
      </c>
      <c r="E35" s="128"/>
      <c r="F35" s="127">
        <f>行政目的別の明細!C11</f>
        <v>718909512</v>
      </c>
      <c r="G35" s="128"/>
      <c r="H35" s="127">
        <f>行政目的別の明細!D11</f>
        <v>45600420</v>
      </c>
      <c r="I35" s="128"/>
      <c r="J35" s="127">
        <f>行政目的別の明細!E11</f>
        <v>778800</v>
      </c>
      <c r="K35" s="128"/>
      <c r="L35" s="127">
        <f>行政目的別の明細!F11</f>
        <v>1713700004</v>
      </c>
      <c r="M35" s="128"/>
      <c r="N35" s="127">
        <f>行政目的別の明細!G11</f>
        <v>203538879</v>
      </c>
      <c r="O35" s="128"/>
      <c r="P35" s="127">
        <f>行政目的別の明細!H11</f>
        <v>173878803</v>
      </c>
      <c r="Q35" s="128"/>
      <c r="R35" s="60">
        <f t="shared" si="1"/>
        <v>4474385211</v>
      </c>
      <c r="U35" s="93">
        <f t="shared" si="2"/>
        <v>0</v>
      </c>
    </row>
    <row r="36" spans="2:21" x14ac:dyDescent="0.2">
      <c r="B36" s="121" t="s">
        <v>111</v>
      </c>
      <c r="C36" s="121"/>
      <c r="D36" s="127">
        <f>行政目的別の明細!B12</f>
        <v>0</v>
      </c>
      <c r="E36" s="128"/>
      <c r="F36" s="127">
        <f>行政目的別の明細!C12</f>
        <v>0</v>
      </c>
      <c r="G36" s="128"/>
      <c r="H36" s="127">
        <f>行政目的別の明細!D12</f>
        <v>0</v>
      </c>
      <c r="I36" s="128"/>
      <c r="J36" s="127">
        <f>行政目的別の明細!E12</f>
        <v>0</v>
      </c>
      <c r="K36" s="128"/>
      <c r="L36" s="127">
        <f>行政目的別の明細!F12</f>
        <v>0</v>
      </c>
      <c r="M36" s="128"/>
      <c r="N36" s="127">
        <f>行政目的別の明細!G12</f>
        <v>0</v>
      </c>
      <c r="O36" s="128"/>
      <c r="P36" s="127">
        <f>行政目的別の明細!H12</f>
        <v>0</v>
      </c>
      <c r="Q36" s="128"/>
      <c r="R36" s="60">
        <f t="shared" si="1"/>
        <v>0</v>
      </c>
      <c r="U36" s="93">
        <f t="shared" si="2"/>
        <v>0</v>
      </c>
    </row>
    <row r="37" spans="2:21" x14ac:dyDescent="0.2">
      <c r="B37" s="120" t="s">
        <v>112</v>
      </c>
      <c r="C37" s="120"/>
      <c r="D37" s="127">
        <f>行政目的別の明細!B13</f>
        <v>0</v>
      </c>
      <c r="E37" s="128"/>
      <c r="F37" s="127">
        <f>行政目的別の明細!C13</f>
        <v>0</v>
      </c>
      <c r="G37" s="128"/>
      <c r="H37" s="127">
        <f>行政目的別の明細!D13</f>
        <v>0</v>
      </c>
      <c r="I37" s="128"/>
      <c r="J37" s="127">
        <f>行政目的別の明細!E13</f>
        <v>0</v>
      </c>
      <c r="K37" s="128"/>
      <c r="L37" s="127">
        <f>行政目的別の明細!F13</f>
        <v>0</v>
      </c>
      <c r="M37" s="128"/>
      <c r="N37" s="127">
        <f>行政目的別の明細!G13</f>
        <v>0</v>
      </c>
      <c r="O37" s="128"/>
      <c r="P37" s="127">
        <f>行政目的別の明細!H13</f>
        <v>0</v>
      </c>
      <c r="Q37" s="128"/>
      <c r="R37" s="60">
        <f t="shared" si="1"/>
        <v>0</v>
      </c>
      <c r="U37" s="93">
        <f t="shared" si="2"/>
        <v>0</v>
      </c>
    </row>
    <row r="38" spans="2:21" x14ac:dyDescent="0.2">
      <c r="B38" s="121" t="s">
        <v>113</v>
      </c>
      <c r="C38" s="121"/>
      <c r="D38" s="127">
        <f>行政目的別の明細!B14</f>
        <v>0</v>
      </c>
      <c r="E38" s="128"/>
      <c r="F38" s="127">
        <f>行政目的別の明細!C14</f>
        <v>0</v>
      </c>
      <c r="G38" s="128"/>
      <c r="H38" s="127">
        <f>行政目的別の明細!D14</f>
        <v>0</v>
      </c>
      <c r="I38" s="128"/>
      <c r="J38" s="127">
        <f>行政目的別の明細!E14</f>
        <v>0</v>
      </c>
      <c r="K38" s="128"/>
      <c r="L38" s="127">
        <f>行政目的別の明細!F14</f>
        <v>0</v>
      </c>
      <c r="M38" s="128"/>
      <c r="N38" s="127">
        <f>行政目的別の明細!G14</f>
        <v>0</v>
      </c>
      <c r="O38" s="128"/>
      <c r="P38" s="127">
        <f>行政目的別の明細!H14</f>
        <v>0</v>
      </c>
      <c r="Q38" s="128"/>
      <c r="R38" s="60">
        <f t="shared" si="1"/>
        <v>0</v>
      </c>
      <c r="U38" s="93">
        <f t="shared" si="2"/>
        <v>0</v>
      </c>
    </row>
    <row r="39" spans="2:21" x14ac:dyDescent="0.2">
      <c r="B39" s="119" t="s">
        <v>114</v>
      </c>
      <c r="C39" s="119"/>
      <c r="D39" s="127">
        <f>行政目的別の明細!B15</f>
        <v>0</v>
      </c>
      <c r="E39" s="128"/>
      <c r="F39" s="127">
        <f>行政目的別の明細!C15</f>
        <v>0</v>
      </c>
      <c r="G39" s="128"/>
      <c r="H39" s="127">
        <f>行政目的別の明細!D15</f>
        <v>0</v>
      </c>
      <c r="I39" s="128"/>
      <c r="J39" s="127">
        <f>行政目的別の明細!E15</f>
        <v>0</v>
      </c>
      <c r="K39" s="128"/>
      <c r="L39" s="127">
        <f>行政目的別の明細!F15</f>
        <v>0</v>
      </c>
      <c r="M39" s="128"/>
      <c r="N39" s="127">
        <f>行政目的別の明細!G15</f>
        <v>0</v>
      </c>
      <c r="O39" s="128"/>
      <c r="P39" s="127">
        <f>行政目的別の明細!H15</f>
        <v>0</v>
      </c>
      <c r="Q39" s="128"/>
      <c r="R39" s="60">
        <f t="shared" si="1"/>
        <v>0</v>
      </c>
      <c r="U39" s="93">
        <f t="shared" si="2"/>
        <v>0</v>
      </c>
    </row>
    <row r="40" spans="2:21" x14ac:dyDescent="0.2">
      <c r="B40" s="119" t="s">
        <v>115</v>
      </c>
      <c r="C40" s="119"/>
      <c r="D40" s="127">
        <f>行政目的別の明細!B16</f>
        <v>0</v>
      </c>
      <c r="E40" s="128"/>
      <c r="F40" s="127">
        <f>行政目的別の明細!C16</f>
        <v>3500200</v>
      </c>
      <c r="G40" s="128"/>
      <c r="H40" s="127">
        <f>行政目的別の明細!D16</f>
        <v>6303000</v>
      </c>
      <c r="I40" s="128"/>
      <c r="J40" s="127">
        <f>行政目的別の明細!E16</f>
        <v>0</v>
      </c>
      <c r="K40" s="128"/>
      <c r="L40" s="127">
        <f>行政目的別の明細!F16</f>
        <v>42900000</v>
      </c>
      <c r="M40" s="128"/>
      <c r="N40" s="127">
        <f>行政目的別の明細!G16</f>
        <v>605858000</v>
      </c>
      <c r="O40" s="128"/>
      <c r="P40" s="127">
        <f>行政目的別の明細!H16</f>
        <v>72743400</v>
      </c>
      <c r="Q40" s="128"/>
      <c r="R40" s="60">
        <f t="shared" si="1"/>
        <v>731304600</v>
      </c>
      <c r="U40" s="93">
        <f t="shared" si="2"/>
        <v>0</v>
      </c>
    </row>
    <row r="41" spans="2:21" x14ac:dyDescent="0.2">
      <c r="B41" s="129" t="s">
        <v>116</v>
      </c>
      <c r="C41" s="130"/>
      <c r="D41" s="127">
        <f>行政目的別の明細!B17</f>
        <v>58178743060</v>
      </c>
      <c r="E41" s="128"/>
      <c r="F41" s="127">
        <f>行政目的別の明細!C17</f>
        <v>676220849</v>
      </c>
      <c r="G41" s="128"/>
      <c r="H41" s="127">
        <f>行政目的別の明細!D17</f>
        <v>3080000</v>
      </c>
      <c r="I41" s="128"/>
      <c r="J41" s="127">
        <f>行政目的別の明細!E17</f>
        <v>6043647</v>
      </c>
      <c r="K41" s="128"/>
      <c r="L41" s="127">
        <f>行政目的別の明細!F17</f>
        <v>2138561542</v>
      </c>
      <c r="M41" s="128"/>
      <c r="N41" s="127">
        <f>行政目的別の明細!G17</f>
        <v>343489372</v>
      </c>
      <c r="O41" s="128"/>
      <c r="P41" s="127">
        <f>行政目的別の明細!H17</f>
        <v>6447614</v>
      </c>
      <c r="Q41" s="128"/>
      <c r="R41" s="60">
        <f t="shared" si="1"/>
        <v>61352586084</v>
      </c>
      <c r="U41" s="93">
        <f t="shared" si="2"/>
        <v>0</v>
      </c>
    </row>
    <row r="42" spans="2:21" x14ac:dyDescent="0.2">
      <c r="B42" s="119" t="s">
        <v>117</v>
      </c>
      <c r="C42" s="119"/>
      <c r="D42" s="127">
        <f>SUM(行政目的別の明細!B18:B31)</f>
        <v>2507095931</v>
      </c>
      <c r="E42" s="128"/>
      <c r="F42" s="127">
        <f>SUM(行政目的別の明細!C18:C31)</f>
        <v>153009607</v>
      </c>
      <c r="G42" s="128"/>
      <c r="H42" s="127">
        <f>SUM(行政目的別の明細!D18:D31)</f>
        <v>0</v>
      </c>
      <c r="I42" s="128"/>
      <c r="J42" s="127">
        <f>SUM(行政目的別の明細!E18:E31)</f>
        <v>6043646</v>
      </c>
      <c r="K42" s="128"/>
      <c r="L42" s="127">
        <f>SUM(行政目的別の明細!F18:F31)</f>
        <v>1838998476</v>
      </c>
      <c r="M42" s="128"/>
      <c r="N42" s="127">
        <f>SUM(行政目的別の明細!G18:G31)</f>
        <v>13613949</v>
      </c>
      <c r="O42" s="128"/>
      <c r="P42" s="127">
        <f>SUM(行政目的別の明細!H18:H31)</f>
        <v>6447614</v>
      </c>
      <c r="Q42" s="128"/>
      <c r="R42" s="60">
        <f t="shared" si="1"/>
        <v>4525209223</v>
      </c>
      <c r="U42" s="93">
        <f t="shared" si="2"/>
        <v>0</v>
      </c>
    </row>
    <row r="43" spans="2:21" x14ac:dyDescent="0.2">
      <c r="B43" s="119" t="s">
        <v>118</v>
      </c>
      <c r="C43" s="119"/>
      <c r="D43" s="127">
        <f>SUM(行政目的別の明細!B32:B45)</f>
        <v>593342</v>
      </c>
      <c r="E43" s="128"/>
      <c r="F43" s="127">
        <f>SUM(行政目的別の明細!C32:C45)</f>
        <v>229953298</v>
      </c>
      <c r="G43" s="128"/>
      <c r="H43" s="127">
        <f>SUM(行政目的別の明細!D32:D45)</f>
        <v>0</v>
      </c>
      <c r="I43" s="128"/>
      <c r="J43" s="127">
        <f>SUM(行政目的別の明細!E32:E45)</f>
        <v>0</v>
      </c>
      <c r="K43" s="128"/>
      <c r="L43" s="127">
        <f>SUM(行政目的別の明細!F32:F45)</f>
        <v>29666248</v>
      </c>
      <c r="M43" s="128"/>
      <c r="N43" s="127">
        <f>SUM(行政目的別の明細!G32:G45)</f>
        <v>1</v>
      </c>
      <c r="O43" s="128"/>
      <c r="P43" s="127">
        <f>SUM(行政目的別の明細!H32:H45)</f>
        <v>0</v>
      </c>
      <c r="Q43" s="128"/>
      <c r="R43" s="60">
        <f t="shared" si="1"/>
        <v>260212889</v>
      </c>
      <c r="U43" s="93">
        <f t="shared" si="2"/>
        <v>0</v>
      </c>
    </row>
    <row r="44" spans="2:21" x14ac:dyDescent="0.2">
      <c r="B44" s="115" t="s">
        <v>110</v>
      </c>
      <c r="C44" s="115"/>
      <c r="D44" s="127">
        <f>SUM(行政目的別の明細!B46:B59)</f>
        <v>51375588427</v>
      </c>
      <c r="E44" s="128"/>
      <c r="F44" s="127">
        <f>SUM(行政目的別の明細!C46:C59)</f>
        <v>293257944</v>
      </c>
      <c r="G44" s="128"/>
      <c r="H44" s="127">
        <f>SUM(行政目的別の明細!D46:D59)</f>
        <v>3080000</v>
      </c>
      <c r="I44" s="128"/>
      <c r="J44" s="127">
        <f>SUM(行政目的別の明細!E46:E59)</f>
        <v>1</v>
      </c>
      <c r="K44" s="128"/>
      <c r="L44" s="127">
        <f>SUM(行政目的別の明細!F46:F59)</f>
        <v>269896818</v>
      </c>
      <c r="M44" s="128"/>
      <c r="N44" s="127">
        <f>SUM(行政目的別の明細!G46:G59)</f>
        <v>329875422</v>
      </c>
      <c r="O44" s="128"/>
      <c r="P44" s="127">
        <f>SUM(行政目的別の明細!H46:H59)</f>
        <v>0</v>
      </c>
      <c r="Q44" s="128"/>
      <c r="R44" s="60">
        <f t="shared" si="1"/>
        <v>52271698612</v>
      </c>
      <c r="U44" s="93">
        <f t="shared" si="2"/>
        <v>0</v>
      </c>
    </row>
    <row r="45" spans="2:21" x14ac:dyDescent="0.2">
      <c r="B45" s="119" t="s">
        <v>114</v>
      </c>
      <c r="C45" s="119"/>
      <c r="D45" s="127">
        <f>行政目的別の明細!B60</f>
        <v>0</v>
      </c>
      <c r="E45" s="128"/>
      <c r="F45" s="127">
        <f>行政目的別の明細!C60</f>
        <v>0</v>
      </c>
      <c r="G45" s="128"/>
      <c r="H45" s="127">
        <f>行政目的別の明細!D60</f>
        <v>0</v>
      </c>
      <c r="I45" s="128"/>
      <c r="J45" s="127">
        <f>行政目的別の明細!E60</f>
        <v>0</v>
      </c>
      <c r="K45" s="128"/>
      <c r="L45" s="127">
        <f>行政目的別の明細!F60</f>
        <v>0</v>
      </c>
      <c r="M45" s="128"/>
      <c r="N45" s="127">
        <f>行政目的別の明細!G60</f>
        <v>0</v>
      </c>
      <c r="O45" s="128"/>
      <c r="P45" s="127">
        <f>行政目的別の明細!H60</f>
        <v>0</v>
      </c>
      <c r="Q45" s="128"/>
      <c r="R45" s="60">
        <f t="shared" si="1"/>
        <v>0</v>
      </c>
      <c r="U45" s="93">
        <f t="shared" si="2"/>
        <v>0</v>
      </c>
    </row>
    <row r="46" spans="2:21" x14ac:dyDescent="0.2">
      <c r="B46" s="115" t="s">
        <v>115</v>
      </c>
      <c r="C46" s="115"/>
      <c r="D46" s="127">
        <f>行政目的別の明細!B61</f>
        <v>4295465360</v>
      </c>
      <c r="E46" s="128"/>
      <c r="F46" s="127">
        <f>行政目的別の明細!C61</f>
        <v>0</v>
      </c>
      <c r="G46" s="128"/>
      <c r="H46" s="127">
        <f>行政目的別の明細!D61</f>
        <v>0</v>
      </c>
      <c r="I46" s="128"/>
      <c r="J46" s="127">
        <f>行政目的別の明細!E61</f>
        <v>0</v>
      </c>
      <c r="K46" s="128"/>
      <c r="L46" s="127">
        <f>行政目的別の明細!F61</f>
        <v>0</v>
      </c>
      <c r="M46" s="128"/>
      <c r="N46" s="127">
        <f>行政目的別の明細!G61</f>
        <v>0</v>
      </c>
      <c r="O46" s="128"/>
      <c r="P46" s="127">
        <f>行政目的別の明細!H61</f>
        <v>0</v>
      </c>
      <c r="Q46" s="128"/>
      <c r="R46" s="60">
        <f t="shared" si="1"/>
        <v>4295465360</v>
      </c>
      <c r="U46" s="93">
        <f t="shared" si="2"/>
        <v>0</v>
      </c>
    </row>
    <row r="47" spans="2:21" x14ac:dyDescent="0.2">
      <c r="B47" s="132" t="s">
        <v>119</v>
      </c>
      <c r="C47" s="133"/>
      <c r="D47" s="127">
        <f>行政目的別の明細!B62</f>
        <v>2159623</v>
      </c>
      <c r="E47" s="128"/>
      <c r="F47" s="127">
        <f>行政目的別の明細!C62</f>
        <v>357208709</v>
      </c>
      <c r="G47" s="128"/>
      <c r="H47" s="127">
        <f>行政目的別の明細!D62</f>
        <v>49203858</v>
      </c>
      <c r="I47" s="128"/>
      <c r="J47" s="127">
        <f>行政目的別の明細!E62</f>
        <v>2169159012</v>
      </c>
      <c r="K47" s="128"/>
      <c r="L47" s="127">
        <f>行政目的別の明細!F62</f>
        <v>26416411</v>
      </c>
      <c r="M47" s="128"/>
      <c r="N47" s="127">
        <f>行政目的別の明細!G62</f>
        <v>55603934</v>
      </c>
      <c r="O47" s="128"/>
      <c r="P47" s="127">
        <f>行政目的別の明細!H62</f>
        <v>54899611</v>
      </c>
      <c r="Q47" s="128"/>
      <c r="R47" s="60">
        <f t="shared" si="1"/>
        <v>2714651158</v>
      </c>
      <c r="U47" s="93">
        <f t="shared" si="2"/>
        <v>0</v>
      </c>
    </row>
    <row r="48" spans="2:21" ht="13.5" customHeight="1" x14ac:dyDescent="0.2">
      <c r="B48" s="131" t="s">
        <v>129</v>
      </c>
      <c r="C48" s="131"/>
      <c r="D48" s="127">
        <f>+D31+D41+D47</f>
        <v>63472882871</v>
      </c>
      <c r="E48" s="128"/>
      <c r="F48" s="127">
        <f>+F31+F41+F47</f>
        <v>17522727637</v>
      </c>
      <c r="G48" s="128"/>
      <c r="H48" s="127">
        <f>+H31+H41+H47</f>
        <v>729746663</v>
      </c>
      <c r="I48" s="128"/>
      <c r="J48" s="127">
        <f>+J31+J41+J47</f>
        <v>7450156855</v>
      </c>
      <c r="K48" s="128"/>
      <c r="L48" s="127">
        <f>+L31+L41+L47</f>
        <v>6539357627</v>
      </c>
      <c r="M48" s="128"/>
      <c r="N48" s="127">
        <f>+N31+N41+N47</f>
        <v>2132606108</v>
      </c>
      <c r="O48" s="128"/>
      <c r="P48" s="116">
        <f>+P31+P41+P47</f>
        <v>8476198735</v>
      </c>
      <c r="Q48" s="117"/>
      <c r="R48" s="60">
        <f t="shared" si="1"/>
        <v>106323676496</v>
      </c>
      <c r="U48" s="93">
        <f t="shared" si="2"/>
        <v>0</v>
      </c>
    </row>
  </sheetData>
  <mergeCells count="309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ageMargins left="0.78740157480314965" right="0.39370078740157483" top="0.6692913385826772" bottom="0.19685039370078741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N43"/>
  <sheetViews>
    <sheetView view="pageBreakPreview" zoomScale="90" zoomScaleNormal="100" zoomScaleSheetLayoutView="90" workbookViewId="0">
      <selection activeCell="G27" sqref="G27"/>
    </sheetView>
  </sheetViews>
  <sheetFormatPr defaultColWidth="8.90625" defaultRowHeight="11" x14ac:dyDescent="0.2"/>
  <cols>
    <col min="1" max="1" width="36.36328125" style="7" customWidth="1"/>
    <col min="2" max="11" width="15.36328125" style="7" customWidth="1"/>
    <col min="12" max="12" width="8.90625" style="7"/>
    <col min="13" max="13" width="11.453125" style="7" bestFit="1" customWidth="1"/>
    <col min="14" max="14" width="13" style="7" customWidth="1"/>
    <col min="15" max="16384" width="8.90625" style="7"/>
  </cols>
  <sheetData>
    <row r="1" spans="1:14" ht="14" x14ac:dyDescent="0.2">
      <c r="A1" s="43" t="s">
        <v>130</v>
      </c>
      <c r="J1" s="49"/>
      <c r="K1" s="9" t="str">
        <f>"自治体名："&amp;基礎情報!C2</f>
        <v>自治体名：常陸太田市　一般会計等</v>
      </c>
    </row>
    <row r="2" spans="1:14" ht="13" x14ac:dyDescent="0.2">
      <c r="A2" s="8"/>
      <c r="J2" s="49"/>
      <c r="K2" s="9" t="str">
        <f>"年度：令和"&amp;基礎情報!C3&amp;"年度"</f>
        <v>年度：令和4年度</v>
      </c>
    </row>
    <row r="4" spans="1:14" ht="13" x14ac:dyDescent="0.2">
      <c r="A4" s="5" t="s">
        <v>0</v>
      </c>
      <c r="H4" s="9" t="s">
        <v>94</v>
      </c>
    </row>
    <row r="5" spans="1:14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471</v>
      </c>
      <c r="M8" s="7">
        <f>+四表!B42</f>
        <v>0</v>
      </c>
      <c r="N8" s="7">
        <f>+D8-M8</f>
        <v>0</v>
      </c>
    </row>
    <row r="10" spans="1:14" ht="13" x14ac:dyDescent="0.2">
      <c r="A10" s="5" t="s">
        <v>10</v>
      </c>
      <c r="J10" s="9" t="s">
        <v>94</v>
      </c>
    </row>
    <row r="11" spans="1:14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2">
      <c r="A12" s="4" t="s">
        <v>563</v>
      </c>
      <c r="B12" s="2">
        <v>3357882795</v>
      </c>
      <c r="C12" s="2">
        <v>12944512008</v>
      </c>
      <c r="D12" s="2">
        <v>6529136751</v>
      </c>
      <c r="E12" s="2">
        <f>C12-D12</f>
        <v>6415375257</v>
      </c>
      <c r="F12" s="2">
        <v>5380985383</v>
      </c>
      <c r="G12" s="20">
        <f>IFERROR(B12/F12,0)</f>
        <v>0.62402748864705471</v>
      </c>
      <c r="H12" s="2">
        <f>+E12*G12</f>
        <v>4003370510.3541632</v>
      </c>
      <c r="I12" s="2">
        <v>0</v>
      </c>
      <c r="J12" s="2"/>
    </row>
    <row r="13" spans="1:14" ht="18" customHeight="1" x14ac:dyDescent="0.2">
      <c r="A13" s="4" t="s">
        <v>564</v>
      </c>
      <c r="B13" s="2">
        <v>352230330</v>
      </c>
      <c r="C13" s="2">
        <v>807302819</v>
      </c>
      <c r="D13" s="2">
        <v>357636366</v>
      </c>
      <c r="E13" s="2">
        <f t="shared" ref="E13:E18" si="4">C13-D13</f>
        <v>449666453</v>
      </c>
      <c r="F13" s="2">
        <v>431708167</v>
      </c>
      <c r="G13" s="20">
        <f t="shared" ref="G13:G18" si="5">IFERROR(B13/F13,0)</f>
        <v>0.81589915809955016</v>
      </c>
      <c r="H13" s="2">
        <f t="shared" ref="H13:H18" si="6">+E13*G13</f>
        <v>366882480.42831093</v>
      </c>
      <c r="I13" s="2">
        <v>0</v>
      </c>
      <c r="J13" s="2"/>
    </row>
    <row r="14" spans="1:14" ht="18" customHeight="1" x14ac:dyDescent="0.2">
      <c r="A14" s="4" t="s">
        <v>565</v>
      </c>
      <c r="B14" s="2">
        <v>10000000</v>
      </c>
      <c r="C14" s="2">
        <v>17059576</v>
      </c>
      <c r="D14" s="2">
        <v>22762075</v>
      </c>
      <c r="E14" s="2">
        <f t="shared" si="4"/>
        <v>-5702499</v>
      </c>
      <c r="F14" s="2">
        <v>20000000</v>
      </c>
      <c r="G14" s="20">
        <f t="shared" si="5"/>
        <v>0.5</v>
      </c>
      <c r="H14" s="2">
        <f t="shared" si="6"/>
        <v>-2851249.5</v>
      </c>
      <c r="I14" s="2">
        <v>10000000</v>
      </c>
      <c r="J14" s="2">
        <v>10000000</v>
      </c>
    </row>
    <row r="15" spans="1:14" ht="18" customHeight="1" x14ac:dyDescent="0.2">
      <c r="A15" s="4" t="s">
        <v>566</v>
      </c>
      <c r="B15" s="2">
        <v>100000000</v>
      </c>
      <c r="C15" s="2">
        <v>162394919</v>
      </c>
      <c r="D15" s="2">
        <v>34091917</v>
      </c>
      <c r="E15" s="2">
        <f t="shared" si="4"/>
        <v>128303002</v>
      </c>
      <c r="F15" s="2">
        <v>135600000</v>
      </c>
      <c r="G15" s="20">
        <f t="shared" si="5"/>
        <v>0.73746312684365778</v>
      </c>
      <c r="H15" s="2">
        <f t="shared" si="6"/>
        <v>94618733.038348079</v>
      </c>
      <c r="I15" s="2">
        <v>0</v>
      </c>
      <c r="J15" s="2">
        <v>100000000</v>
      </c>
    </row>
    <row r="16" spans="1:14" ht="18" customHeight="1" x14ac:dyDescent="0.2">
      <c r="A16" s="4" t="s">
        <v>567</v>
      </c>
      <c r="B16" s="2">
        <v>30500000</v>
      </c>
      <c r="C16" s="2">
        <v>73706743</v>
      </c>
      <c r="D16" s="2">
        <v>7145706</v>
      </c>
      <c r="E16" s="2">
        <f t="shared" si="4"/>
        <v>66561037</v>
      </c>
      <c r="F16" s="2">
        <v>60000000</v>
      </c>
      <c r="G16" s="20">
        <f t="shared" si="5"/>
        <v>0.5083333333333333</v>
      </c>
      <c r="H16" s="2">
        <f t="shared" si="6"/>
        <v>33835193.80833333</v>
      </c>
      <c r="I16" s="2">
        <v>0</v>
      </c>
      <c r="J16" s="2">
        <v>30500000</v>
      </c>
    </row>
    <row r="17" spans="1:14" ht="18" customHeight="1" x14ac:dyDescent="0.2">
      <c r="A17" s="4" t="s">
        <v>568</v>
      </c>
      <c r="B17" s="2">
        <v>71331970</v>
      </c>
      <c r="C17" s="2">
        <v>2677957822</v>
      </c>
      <c r="D17" s="2">
        <v>2252655274</v>
      </c>
      <c r="E17" s="2">
        <f t="shared" si="4"/>
        <v>425302548</v>
      </c>
      <c r="F17" s="2">
        <v>226326249</v>
      </c>
      <c r="G17" s="20">
        <f t="shared" si="5"/>
        <v>0.3151732082123625</v>
      </c>
      <c r="H17" s="2">
        <f t="shared" si="6"/>
        <v>134043968.5140523</v>
      </c>
      <c r="I17" s="2">
        <v>0</v>
      </c>
      <c r="J17" s="2"/>
    </row>
    <row r="18" spans="1:14" ht="18" customHeight="1" x14ac:dyDescent="0.2">
      <c r="A18" s="4" t="s">
        <v>569</v>
      </c>
      <c r="B18" s="2">
        <v>1084630708</v>
      </c>
      <c r="C18" s="2">
        <v>27005325051</v>
      </c>
      <c r="D18" s="2">
        <v>21540433792</v>
      </c>
      <c r="E18" s="2">
        <f t="shared" si="4"/>
        <v>5464891259</v>
      </c>
      <c r="F18" s="2">
        <v>3887419434</v>
      </c>
      <c r="G18" s="20">
        <f t="shared" si="5"/>
        <v>0.27901046604687013</v>
      </c>
      <c r="H18" s="2">
        <f t="shared" si="6"/>
        <v>1524761857.0690567</v>
      </c>
      <c r="I18" s="2">
        <v>0</v>
      </c>
      <c r="J18" s="2"/>
    </row>
    <row r="19" spans="1:14" ht="18" customHeight="1" x14ac:dyDescent="0.2">
      <c r="A19" s="4"/>
      <c r="B19" s="2"/>
      <c r="C19" s="2"/>
      <c r="D19" s="2"/>
      <c r="E19" s="2">
        <f t="shared" ref="E19" si="7">C19-D19</f>
        <v>0</v>
      </c>
      <c r="F19" s="2"/>
      <c r="G19" s="20">
        <f t="shared" ref="G19" si="8">IFERROR(B19/F19,0)</f>
        <v>0</v>
      </c>
      <c r="H19" s="2">
        <f t="shared" ref="H19" si="9">+E19*G19</f>
        <v>0</v>
      </c>
      <c r="I19" s="2">
        <v>0</v>
      </c>
      <c r="J19" s="2"/>
      <c r="L19" s="7" t="s">
        <v>473</v>
      </c>
      <c r="M19" s="7">
        <f>+四表!B45</f>
        <v>-10000000</v>
      </c>
      <c r="N19" s="7">
        <f>+I20+M19</f>
        <v>0</v>
      </c>
    </row>
    <row r="20" spans="1:14" ht="18" customHeight="1" thickBot="1" x14ac:dyDescent="0.25">
      <c r="A20" s="6" t="s">
        <v>9</v>
      </c>
      <c r="B20" s="2">
        <f>SUM(B12:B19)</f>
        <v>5006575803</v>
      </c>
      <c r="C20" s="2">
        <f>SUM(C12:C19)</f>
        <v>43688258938</v>
      </c>
      <c r="D20" s="2">
        <f>SUM(D12:D19)</f>
        <v>30743861881</v>
      </c>
      <c r="E20" s="2">
        <f>SUM(E12:E19)</f>
        <v>12944397057</v>
      </c>
      <c r="F20" s="2">
        <f>SUM(F12:F19)</f>
        <v>10142039233</v>
      </c>
      <c r="G20" s="2"/>
      <c r="H20" s="2">
        <f>SUM(H12:H19)</f>
        <v>6154661493.712265</v>
      </c>
      <c r="I20" s="2">
        <f>SUM(I12:I19)</f>
        <v>10000000</v>
      </c>
      <c r="J20" s="2">
        <f>SUM(J12:J19)</f>
        <v>140500000</v>
      </c>
      <c r="L20" s="7" t="s">
        <v>470</v>
      </c>
      <c r="M20" s="7">
        <f>+四表!B43</f>
        <v>241106536</v>
      </c>
      <c r="N20" s="7">
        <f>+B20+J43-M21-M20-M42</f>
        <v>0</v>
      </c>
    </row>
    <row r="21" spans="1:14" ht="11.5" thickBot="1" x14ac:dyDescent="0.25">
      <c r="L21" s="7" t="s">
        <v>472</v>
      </c>
      <c r="M21" s="84">
        <f>+B12+B13+B17+B18</f>
        <v>4866075803</v>
      </c>
    </row>
    <row r="22" spans="1:14" ht="13" x14ac:dyDescent="0.2">
      <c r="A22" s="5" t="s">
        <v>20</v>
      </c>
      <c r="K22" s="9" t="s">
        <v>94</v>
      </c>
    </row>
    <row r="23" spans="1:14" ht="37.5" customHeight="1" x14ac:dyDescent="0.2">
      <c r="A23" s="3" t="s">
        <v>11</v>
      </c>
      <c r="B23" s="1" t="s">
        <v>21</v>
      </c>
      <c r="C23" s="1" t="s">
        <v>13</v>
      </c>
      <c r="D23" s="1" t="s">
        <v>14</v>
      </c>
      <c r="E23" s="1" t="s">
        <v>15</v>
      </c>
      <c r="F23" s="1" t="s">
        <v>16</v>
      </c>
      <c r="G23" s="1" t="s">
        <v>17</v>
      </c>
      <c r="H23" s="1" t="s">
        <v>18</v>
      </c>
      <c r="I23" s="1" t="s">
        <v>22</v>
      </c>
      <c r="J23" s="1" t="s">
        <v>23</v>
      </c>
      <c r="K23" s="1" t="s">
        <v>8</v>
      </c>
    </row>
    <row r="24" spans="1:14" ht="18" customHeight="1" x14ac:dyDescent="0.2">
      <c r="A24" s="4" t="s">
        <v>570</v>
      </c>
      <c r="B24" s="2">
        <v>21380000</v>
      </c>
      <c r="C24" s="2">
        <v>2104999811</v>
      </c>
      <c r="D24" s="2">
        <v>440306597</v>
      </c>
      <c r="E24" s="2">
        <f>C24-D24</f>
        <v>1664693214</v>
      </c>
      <c r="F24" s="2">
        <v>1900550000</v>
      </c>
      <c r="G24" s="20">
        <f t="shared" ref="G24:G31" si="10">IFERROR(B24/F24,0)</f>
        <v>1.1249375180868696E-2</v>
      </c>
      <c r="H24" s="2">
        <f>+E24*G24</f>
        <v>18726758.525332142</v>
      </c>
      <c r="I24" s="2"/>
      <c r="J24" s="2">
        <f>B24-I24</f>
        <v>21380000</v>
      </c>
      <c r="K24" s="2">
        <v>21380000</v>
      </c>
    </row>
    <row r="25" spans="1:14" ht="18" customHeight="1" x14ac:dyDescent="0.2">
      <c r="A25" s="4" t="s">
        <v>571</v>
      </c>
      <c r="B25" s="2">
        <v>500000</v>
      </c>
      <c r="C25" s="2">
        <v>3403783233</v>
      </c>
      <c r="D25" s="2">
        <v>861298172</v>
      </c>
      <c r="E25" s="2">
        <f t="shared" ref="E25:E31" si="11">C25-D25</f>
        <v>2542485061</v>
      </c>
      <c r="F25" s="2">
        <v>20000000</v>
      </c>
      <c r="G25" s="20">
        <f t="shared" si="10"/>
        <v>2.5000000000000001E-2</v>
      </c>
      <c r="H25" s="2">
        <f t="shared" ref="H25:H31" si="12">+E25*G25</f>
        <v>63562126.525000006</v>
      </c>
      <c r="I25" s="2"/>
      <c r="J25" s="2">
        <f t="shared" ref="J25:J31" si="13">B25-I25</f>
        <v>500000</v>
      </c>
      <c r="K25" s="2">
        <v>500000</v>
      </c>
    </row>
    <row r="26" spans="1:14" ht="18" customHeight="1" x14ac:dyDescent="0.2">
      <c r="A26" s="4" t="s">
        <v>572</v>
      </c>
      <c r="B26" s="2">
        <v>4000000</v>
      </c>
      <c r="C26" s="2">
        <v>1210312000</v>
      </c>
      <c r="D26" s="2">
        <v>136393000</v>
      </c>
      <c r="E26" s="2">
        <f t="shared" si="11"/>
        <v>1073919000</v>
      </c>
      <c r="F26" s="2">
        <v>4126000000</v>
      </c>
      <c r="G26" s="20">
        <f t="shared" si="10"/>
        <v>9.6946194861851677E-4</v>
      </c>
      <c r="H26" s="2">
        <f>+E26*G26</f>
        <v>1041123.6063984489</v>
      </c>
      <c r="I26" s="2"/>
      <c r="J26" s="2">
        <v>966236</v>
      </c>
      <c r="K26" s="2">
        <v>1779496</v>
      </c>
    </row>
    <row r="27" spans="1:14" ht="18" customHeight="1" x14ac:dyDescent="0.2">
      <c r="A27" s="4" t="s">
        <v>573</v>
      </c>
      <c r="B27" s="2">
        <v>532000</v>
      </c>
      <c r="C27" s="2">
        <v>1709832882</v>
      </c>
      <c r="D27" s="2">
        <v>1024237501</v>
      </c>
      <c r="E27" s="2">
        <f t="shared" si="11"/>
        <v>685595381</v>
      </c>
      <c r="F27" s="2">
        <v>30000000</v>
      </c>
      <c r="G27" s="20">
        <f t="shared" si="10"/>
        <v>1.7733333333333334E-2</v>
      </c>
      <c r="H27" s="2">
        <f t="shared" si="12"/>
        <v>12157891.423066666</v>
      </c>
      <c r="I27" s="2"/>
      <c r="J27" s="2">
        <f t="shared" si="13"/>
        <v>532000</v>
      </c>
      <c r="K27" s="2">
        <v>532000</v>
      </c>
    </row>
    <row r="28" spans="1:14" ht="18" customHeight="1" x14ac:dyDescent="0.2">
      <c r="A28" s="4" t="s">
        <v>574</v>
      </c>
      <c r="B28" s="2">
        <v>8846000</v>
      </c>
      <c r="C28" s="2">
        <v>383333038</v>
      </c>
      <c r="D28" s="2">
        <v>77066258</v>
      </c>
      <c r="E28" s="2">
        <f t="shared" si="11"/>
        <v>306266780</v>
      </c>
      <c r="F28" s="2">
        <v>65003000</v>
      </c>
      <c r="G28" s="20">
        <f t="shared" si="10"/>
        <v>0.13608602679876314</v>
      </c>
      <c r="H28" s="2">
        <f t="shared" si="12"/>
        <v>41678629.230650894</v>
      </c>
      <c r="I28" s="2"/>
      <c r="J28" s="2">
        <f t="shared" si="13"/>
        <v>8846000</v>
      </c>
      <c r="K28" s="2">
        <v>8846000</v>
      </c>
    </row>
    <row r="29" spans="1:14" ht="18" customHeight="1" x14ac:dyDescent="0.2">
      <c r="A29" s="4" t="s">
        <v>575</v>
      </c>
      <c r="B29" s="2">
        <v>12370000</v>
      </c>
      <c r="C29" s="2">
        <v>186722244840</v>
      </c>
      <c r="D29" s="2">
        <v>179332701614</v>
      </c>
      <c r="E29" s="2">
        <f t="shared" si="11"/>
        <v>7389543226</v>
      </c>
      <c r="F29" s="2">
        <v>4530570000</v>
      </c>
      <c r="G29" s="20">
        <f t="shared" si="10"/>
        <v>2.7303407738982072E-3</v>
      </c>
      <c r="H29" s="2">
        <f t="shared" si="12"/>
        <v>20175971.170431096</v>
      </c>
      <c r="I29" s="2"/>
      <c r="J29" s="2">
        <f t="shared" si="13"/>
        <v>12370000</v>
      </c>
      <c r="K29" s="2">
        <v>12370000</v>
      </c>
    </row>
    <row r="30" spans="1:14" ht="18" customHeight="1" x14ac:dyDescent="0.2">
      <c r="A30" s="4" t="s">
        <v>576</v>
      </c>
      <c r="B30" s="2">
        <v>1920000</v>
      </c>
      <c r="C30" s="2">
        <v>1688018254</v>
      </c>
      <c r="D30" s="2">
        <v>1283108793</v>
      </c>
      <c r="E30" s="2">
        <f t="shared" si="11"/>
        <v>404909461</v>
      </c>
      <c r="F30" s="2">
        <v>187460000</v>
      </c>
      <c r="G30" s="20">
        <f t="shared" si="10"/>
        <v>1.0242184999466553E-2</v>
      </c>
      <c r="H30" s="2">
        <f t="shared" si="12"/>
        <v>4147157.607596287</v>
      </c>
      <c r="I30" s="2"/>
      <c r="J30" s="2">
        <f t="shared" si="13"/>
        <v>1920000</v>
      </c>
      <c r="K30" s="2">
        <v>1920000</v>
      </c>
    </row>
    <row r="31" spans="1:14" ht="18" customHeight="1" x14ac:dyDescent="0.2">
      <c r="A31" s="4" t="s">
        <v>577</v>
      </c>
      <c r="B31" s="2">
        <v>35379300</v>
      </c>
      <c r="C31" s="2">
        <v>794353927336</v>
      </c>
      <c r="D31" s="2">
        <v>736433076182</v>
      </c>
      <c r="E31" s="2">
        <f t="shared" si="11"/>
        <v>57920851154</v>
      </c>
      <c r="F31" s="2">
        <v>8858620135</v>
      </c>
      <c r="G31" s="20">
        <f t="shared" si="10"/>
        <v>3.9937709779673267E-3</v>
      </c>
      <c r="H31" s="2">
        <f t="shared" si="12"/>
        <v>231322614.35801053</v>
      </c>
      <c r="I31" s="2"/>
      <c r="J31" s="2">
        <f t="shared" si="13"/>
        <v>35379300</v>
      </c>
      <c r="K31" s="2">
        <v>35379300</v>
      </c>
    </row>
    <row r="32" spans="1:14" ht="18" customHeight="1" x14ac:dyDescent="0.2">
      <c r="A32" s="4" t="s">
        <v>578</v>
      </c>
      <c r="B32" s="2">
        <v>2503000</v>
      </c>
      <c r="C32" s="2">
        <v>564558616</v>
      </c>
      <c r="D32" s="2">
        <v>9875615</v>
      </c>
      <c r="E32" s="2">
        <f t="shared" ref="E32:E40" si="14">C32-D32</f>
        <v>554683001</v>
      </c>
      <c r="F32" s="2">
        <v>491400000</v>
      </c>
      <c r="G32" s="20">
        <f t="shared" ref="G32:G40" si="15">IFERROR(B32/F32,0)</f>
        <v>5.0936100936100938E-3</v>
      </c>
      <c r="H32" s="2">
        <f t="shared" ref="H32:H40" si="16">+E32*G32</f>
        <v>2825338.9326475379</v>
      </c>
      <c r="I32" s="2"/>
      <c r="J32" s="2">
        <f t="shared" ref="J32:J40" si="17">B32-I32</f>
        <v>2503000</v>
      </c>
      <c r="K32" s="2">
        <v>2503000</v>
      </c>
    </row>
    <row r="33" spans="1:14" ht="18" customHeight="1" x14ac:dyDescent="0.2">
      <c r="A33" s="4" t="s">
        <v>579</v>
      </c>
      <c r="B33" s="2">
        <v>2587000</v>
      </c>
      <c r="C33" s="2">
        <v>850022788</v>
      </c>
      <c r="D33" s="2">
        <v>461409</v>
      </c>
      <c r="E33" s="2">
        <f t="shared" si="14"/>
        <v>849561379</v>
      </c>
      <c r="F33" s="2">
        <v>804311000</v>
      </c>
      <c r="G33" s="20">
        <f t="shared" si="15"/>
        <v>3.2164175300350237E-3</v>
      </c>
      <c r="H33" s="2">
        <f t="shared" si="16"/>
        <v>2732544.1122563286</v>
      </c>
      <c r="I33" s="2"/>
      <c r="J33" s="2">
        <f t="shared" si="17"/>
        <v>2587000</v>
      </c>
      <c r="K33" s="2">
        <v>2587000</v>
      </c>
    </row>
    <row r="34" spans="1:14" ht="18" customHeight="1" x14ac:dyDescent="0.2">
      <c r="A34" s="4" t="s">
        <v>580</v>
      </c>
      <c r="B34" s="2">
        <v>190000</v>
      </c>
      <c r="C34" s="2">
        <v>4724720414</v>
      </c>
      <c r="D34" s="2">
        <v>1198071381</v>
      </c>
      <c r="E34" s="2">
        <f t="shared" si="14"/>
        <v>3526649033</v>
      </c>
      <c r="F34" s="2">
        <v>74175000</v>
      </c>
      <c r="G34" s="20">
        <f t="shared" si="15"/>
        <v>2.5615099427030671E-3</v>
      </c>
      <c r="H34" s="2">
        <f t="shared" si="16"/>
        <v>9033546.5624536574</v>
      </c>
      <c r="I34" s="2"/>
      <c r="J34" s="2">
        <f t="shared" si="17"/>
        <v>190000</v>
      </c>
      <c r="K34" s="2">
        <v>190000</v>
      </c>
    </row>
    <row r="35" spans="1:14" ht="18" customHeight="1" x14ac:dyDescent="0.2">
      <c r="A35" s="4" t="s">
        <v>581</v>
      </c>
      <c r="B35" s="2">
        <v>202000</v>
      </c>
      <c r="C35" s="2">
        <v>2358498996</v>
      </c>
      <c r="D35" s="2">
        <v>580165835</v>
      </c>
      <c r="E35" s="2">
        <f t="shared" si="14"/>
        <v>1778333161</v>
      </c>
      <c r="F35" s="2">
        <v>400000000</v>
      </c>
      <c r="G35" s="20">
        <f t="shared" si="15"/>
        <v>5.0500000000000002E-4</v>
      </c>
      <c r="H35" s="2">
        <f t="shared" si="16"/>
        <v>898058.24630500004</v>
      </c>
      <c r="I35" s="2"/>
      <c r="J35" s="2">
        <f t="shared" si="17"/>
        <v>202000</v>
      </c>
      <c r="K35" s="2">
        <v>202000</v>
      </c>
    </row>
    <row r="36" spans="1:14" ht="18" customHeight="1" x14ac:dyDescent="0.2">
      <c r="A36" s="4" t="s">
        <v>582</v>
      </c>
      <c r="B36" s="2">
        <v>2340000</v>
      </c>
      <c r="C36" s="2">
        <v>427536328</v>
      </c>
      <c r="D36" s="2">
        <v>1782437</v>
      </c>
      <c r="E36" s="2">
        <f t="shared" si="14"/>
        <v>425753891</v>
      </c>
      <c r="F36" s="2">
        <v>417309662</v>
      </c>
      <c r="G36" s="20">
        <f>IFERROR(B36/F36,0)</f>
        <v>5.6073468052124801E-3</v>
      </c>
      <c r="H36" s="2">
        <f t="shared" si="16"/>
        <v>2387349.7205056325</v>
      </c>
      <c r="I36" s="2"/>
      <c r="J36" s="2">
        <f t="shared" si="17"/>
        <v>2340000</v>
      </c>
      <c r="K36" s="2">
        <v>2340000</v>
      </c>
    </row>
    <row r="37" spans="1:14" ht="18" customHeight="1" x14ac:dyDescent="0.2">
      <c r="A37" s="4" t="s">
        <v>583</v>
      </c>
      <c r="B37" s="2">
        <v>851000</v>
      </c>
      <c r="C37" s="2">
        <v>333613717</v>
      </c>
      <c r="D37" s="2">
        <v>4396261</v>
      </c>
      <c r="E37" s="2">
        <f t="shared" si="14"/>
        <v>329217456</v>
      </c>
      <c r="F37" s="2">
        <v>317930000</v>
      </c>
      <c r="G37" s="20">
        <f t="shared" si="15"/>
        <v>2.6766898373855878E-3</v>
      </c>
      <c r="H37" s="2">
        <f t="shared" si="16"/>
        <v>881213.01876513695</v>
      </c>
      <c r="I37" s="2"/>
      <c r="J37" s="2">
        <f t="shared" si="17"/>
        <v>851000</v>
      </c>
      <c r="K37" s="2">
        <v>851000</v>
      </c>
    </row>
    <row r="38" spans="1:14" ht="18" customHeight="1" x14ac:dyDescent="0.2">
      <c r="A38" s="4" t="s">
        <v>584</v>
      </c>
      <c r="B38" s="2">
        <v>5540000</v>
      </c>
      <c r="C38" s="2">
        <v>8036058630</v>
      </c>
      <c r="D38" s="2">
        <v>6392396287</v>
      </c>
      <c r="E38" s="2">
        <f t="shared" si="14"/>
        <v>1643662343</v>
      </c>
      <c r="F38" s="2">
        <v>1601867317</v>
      </c>
      <c r="G38" s="20">
        <f t="shared" si="15"/>
        <v>3.4584637199386722E-3</v>
      </c>
      <c r="H38" s="2">
        <f t="shared" si="16"/>
        <v>5684546.5810948936</v>
      </c>
      <c r="I38" s="2"/>
      <c r="J38" s="2">
        <f t="shared" si="17"/>
        <v>5540000</v>
      </c>
      <c r="K38" s="2">
        <v>5540000</v>
      </c>
    </row>
    <row r="39" spans="1:14" ht="18" customHeight="1" x14ac:dyDescent="0.2">
      <c r="A39" s="4" t="s">
        <v>585</v>
      </c>
      <c r="B39" s="2">
        <v>0</v>
      </c>
      <c r="C39" s="2"/>
      <c r="D39" s="2"/>
      <c r="E39" s="2">
        <f t="shared" si="14"/>
        <v>0</v>
      </c>
      <c r="F39" s="2"/>
      <c r="G39" s="20">
        <f t="shared" si="15"/>
        <v>0</v>
      </c>
      <c r="H39" s="2">
        <f t="shared" si="16"/>
        <v>0</v>
      </c>
      <c r="I39" s="2"/>
      <c r="J39" s="2">
        <f t="shared" si="17"/>
        <v>0</v>
      </c>
      <c r="K39" s="2">
        <v>0</v>
      </c>
    </row>
    <row r="40" spans="1:14" ht="18" customHeight="1" x14ac:dyDescent="0.2">
      <c r="A40" s="4" t="s">
        <v>586</v>
      </c>
      <c r="B40" s="2">
        <v>4500000</v>
      </c>
      <c r="C40" s="2">
        <v>24834865000000</v>
      </c>
      <c r="D40" s="2">
        <v>24466761000000</v>
      </c>
      <c r="E40" s="2">
        <f t="shared" si="14"/>
        <v>368104000000</v>
      </c>
      <c r="F40" s="2">
        <v>16602000000</v>
      </c>
      <c r="G40" s="20">
        <f t="shared" si="15"/>
        <v>2.7105168052041922E-4</v>
      </c>
      <c r="H40" s="2">
        <f t="shared" si="16"/>
        <v>99775207.806288391</v>
      </c>
      <c r="I40" s="2"/>
      <c r="J40" s="2">
        <f t="shared" si="17"/>
        <v>4500000</v>
      </c>
      <c r="K40" s="2">
        <v>4500000</v>
      </c>
    </row>
    <row r="41" spans="1:14" ht="18" customHeight="1" thickBot="1" x14ac:dyDescent="0.25">
      <c r="A41" s="4" t="s">
        <v>481</v>
      </c>
      <c r="B41" s="2"/>
      <c r="C41" s="2"/>
      <c r="D41" s="2"/>
      <c r="E41" s="2"/>
      <c r="F41" s="2"/>
      <c r="G41" s="20"/>
      <c r="H41" s="2"/>
      <c r="I41" s="2"/>
      <c r="J41" s="2">
        <v>2397538</v>
      </c>
      <c r="K41" s="2"/>
    </row>
    <row r="42" spans="1:14" ht="18" customHeight="1" thickBot="1" x14ac:dyDescent="0.25">
      <c r="A42" s="4"/>
      <c r="B42" s="2"/>
      <c r="C42" s="2"/>
      <c r="D42" s="2"/>
      <c r="E42" s="2"/>
      <c r="F42" s="2"/>
      <c r="G42" s="20"/>
      <c r="H42" s="2"/>
      <c r="I42" s="2"/>
      <c r="J42" s="2"/>
      <c r="K42" s="2"/>
      <c r="L42" s="7" t="s">
        <v>474</v>
      </c>
      <c r="M42" s="84">
        <f>+J41</f>
        <v>2397538</v>
      </c>
    </row>
    <row r="43" spans="1:14" ht="18" customHeight="1" x14ac:dyDescent="0.2">
      <c r="A43" s="6" t="s">
        <v>9</v>
      </c>
      <c r="B43" s="2">
        <f>SUM(B24:B42)</f>
        <v>103640300</v>
      </c>
      <c r="C43" s="2">
        <f t="shared" ref="C43:K43" si="18">SUM(C24:C42)</f>
        <v>25843736460883</v>
      </c>
      <c r="D43" s="2">
        <f t="shared" si="18"/>
        <v>25394536337342</v>
      </c>
      <c r="E43" s="2">
        <f t="shared" si="18"/>
        <v>449200123541</v>
      </c>
      <c r="F43" s="2">
        <f t="shared" si="18"/>
        <v>40427196114</v>
      </c>
      <c r="G43" s="2"/>
      <c r="H43" s="2">
        <f t="shared" si="18"/>
        <v>517030077.42680275</v>
      </c>
      <c r="I43" s="2">
        <f t="shared" si="18"/>
        <v>0</v>
      </c>
      <c r="J43" s="2">
        <f t="shared" si="18"/>
        <v>103004074</v>
      </c>
      <c r="K43" s="2">
        <f t="shared" si="18"/>
        <v>101419796</v>
      </c>
      <c r="L43" s="7" t="s">
        <v>469</v>
      </c>
      <c r="M43" s="7">
        <f>+四表!B44</f>
        <v>4868473341</v>
      </c>
      <c r="N43" s="7">
        <f>M21+M42-M43</f>
        <v>0</v>
      </c>
    </row>
  </sheetData>
  <phoneticPr fontId="3"/>
  <pageMargins left="0.39370078740157483" right="0.39370078740157483" top="0.6692913385826772" bottom="0.39370078740157483" header="0.19685039370078741" footer="0.19685039370078741"/>
  <rowBreaks count="1" manualBreakCount="1">
    <brk id="4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29"/>
  <sheetViews>
    <sheetView view="pageBreakPreview" zoomScale="80" zoomScaleNormal="100" zoomScaleSheetLayoutView="80" workbookViewId="0">
      <selection activeCell="I27" sqref="I27"/>
    </sheetView>
  </sheetViews>
  <sheetFormatPr defaultColWidth="8.90625" defaultRowHeight="11" x14ac:dyDescent="0.2"/>
  <cols>
    <col min="1" max="1" width="29.6328125" style="7" customWidth="1"/>
    <col min="2" max="7" width="19.90625" style="7" customWidth="1"/>
    <col min="8" max="8" width="11.36328125" style="7" bestFit="1" customWidth="1"/>
    <col min="9" max="16384" width="8.90625" style="7"/>
  </cols>
  <sheetData>
    <row r="1" spans="1:7" ht="14" x14ac:dyDescent="0.2">
      <c r="A1" s="43" t="s">
        <v>131</v>
      </c>
      <c r="G1" s="9" t="str">
        <f>"自治体名："&amp;基礎情報!C2</f>
        <v>自治体名：常陸太田市　一般会計等</v>
      </c>
    </row>
    <row r="2" spans="1:7" ht="13" x14ac:dyDescent="0.2">
      <c r="A2" s="8"/>
      <c r="G2" s="9" t="str">
        <f>"年度：令和"&amp;基礎情報!C3&amp;"年度"</f>
        <v>年度：令和4年度</v>
      </c>
    </row>
    <row r="3" spans="1:7" ht="13" x14ac:dyDescent="0.2">
      <c r="A3" s="8"/>
      <c r="G3" s="52"/>
    </row>
    <row r="4" spans="1:7" ht="13" x14ac:dyDescent="0.2">
      <c r="G4" s="9" t="s">
        <v>94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4" t="s">
        <v>513</v>
      </c>
      <c r="B6" s="2">
        <v>6342192392</v>
      </c>
      <c r="C6" s="2"/>
      <c r="D6" s="2"/>
      <c r="E6" s="2"/>
      <c r="F6" s="2">
        <f>SUM(B6:E6)</f>
        <v>6342192392</v>
      </c>
      <c r="G6" s="2">
        <v>6342192392</v>
      </c>
    </row>
    <row r="7" spans="1:7" ht="18" customHeight="1" x14ac:dyDescent="0.2">
      <c r="A7" s="4" t="s">
        <v>514</v>
      </c>
      <c r="B7" s="2">
        <v>7832768244</v>
      </c>
      <c r="C7" s="2"/>
      <c r="D7" s="2"/>
      <c r="E7" s="2"/>
      <c r="F7" s="2">
        <f t="shared" ref="F7:F25" si="0">SUM(B7:E7)</f>
        <v>7832768244</v>
      </c>
      <c r="G7" s="2">
        <v>7832768244</v>
      </c>
    </row>
    <row r="8" spans="1:7" ht="18" customHeight="1" x14ac:dyDescent="0.2">
      <c r="A8" s="4" t="s">
        <v>515</v>
      </c>
      <c r="B8" s="2">
        <v>0</v>
      </c>
      <c r="C8" s="2"/>
      <c r="D8" s="2"/>
      <c r="E8" s="2"/>
      <c r="F8" s="2">
        <f t="shared" si="0"/>
        <v>0</v>
      </c>
      <c r="G8" s="2">
        <v>0</v>
      </c>
    </row>
    <row r="9" spans="1:7" ht="18" customHeight="1" x14ac:dyDescent="0.2">
      <c r="A9" s="4" t="s">
        <v>516</v>
      </c>
      <c r="B9" s="2">
        <v>27575242</v>
      </c>
      <c r="C9" s="2"/>
      <c r="D9" s="2"/>
      <c r="E9" s="2"/>
      <c r="F9" s="2">
        <f t="shared" si="0"/>
        <v>27575242</v>
      </c>
      <c r="G9" s="2">
        <v>27575242</v>
      </c>
    </row>
    <row r="10" spans="1:7" ht="18" customHeight="1" x14ac:dyDescent="0.2">
      <c r="A10" s="4" t="s">
        <v>517</v>
      </c>
      <c r="B10" s="2">
        <v>0</v>
      </c>
      <c r="C10" s="2"/>
      <c r="D10" s="2"/>
      <c r="E10" s="2"/>
      <c r="F10" s="2">
        <f t="shared" si="0"/>
        <v>0</v>
      </c>
      <c r="G10" s="2">
        <v>0</v>
      </c>
    </row>
    <row r="11" spans="1:7" ht="18" customHeight="1" x14ac:dyDescent="0.2">
      <c r="A11" s="4" t="s">
        <v>518</v>
      </c>
      <c r="B11" s="2">
        <v>0</v>
      </c>
      <c r="C11" s="2"/>
      <c r="D11" s="2"/>
      <c r="E11" s="2"/>
      <c r="F11" s="2">
        <f t="shared" si="0"/>
        <v>0</v>
      </c>
      <c r="G11" s="2">
        <v>0</v>
      </c>
    </row>
    <row r="12" spans="1:7" ht="18" customHeight="1" x14ac:dyDescent="0.2">
      <c r="A12" s="4" t="s">
        <v>519</v>
      </c>
      <c r="B12" s="2">
        <v>0</v>
      </c>
      <c r="C12" s="2"/>
      <c r="D12" s="2"/>
      <c r="E12" s="2"/>
      <c r="F12" s="2">
        <f t="shared" si="0"/>
        <v>0</v>
      </c>
      <c r="G12" s="2">
        <v>0</v>
      </c>
    </row>
    <row r="13" spans="1:7" ht="18" customHeight="1" x14ac:dyDescent="0.2">
      <c r="A13" s="4" t="s">
        <v>520</v>
      </c>
      <c r="B13" s="2">
        <v>2867636</v>
      </c>
      <c r="C13" s="2"/>
      <c r="D13" s="2"/>
      <c r="E13" s="2"/>
      <c r="F13" s="2">
        <f t="shared" si="0"/>
        <v>2867636</v>
      </c>
      <c r="G13" s="2">
        <v>2867636</v>
      </c>
    </row>
    <row r="14" spans="1:7" ht="18" customHeight="1" x14ac:dyDescent="0.2">
      <c r="A14" s="4" t="s">
        <v>521</v>
      </c>
      <c r="B14" s="2">
        <v>363635374</v>
      </c>
      <c r="C14" s="2"/>
      <c r="D14" s="2"/>
      <c r="E14" s="2"/>
      <c r="F14" s="2">
        <f t="shared" si="0"/>
        <v>363635374</v>
      </c>
      <c r="G14" s="2">
        <v>363635374</v>
      </c>
    </row>
    <row r="15" spans="1:7" ht="18" customHeight="1" x14ac:dyDescent="0.2">
      <c r="A15" s="4" t="s">
        <v>522</v>
      </c>
      <c r="B15" s="2">
        <v>174694600</v>
      </c>
      <c r="C15" s="2"/>
      <c r="D15" s="2"/>
      <c r="E15" s="2">
        <v>57255262</v>
      </c>
      <c r="F15" s="2">
        <f>SUM(B15:E15)</f>
        <v>231949862</v>
      </c>
      <c r="G15" s="2">
        <v>231947362</v>
      </c>
    </row>
    <row r="16" spans="1:7" ht="18" customHeight="1" x14ac:dyDescent="0.2">
      <c r="A16" s="4" t="s">
        <v>523</v>
      </c>
      <c r="B16" s="2">
        <v>647500939</v>
      </c>
      <c r="C16" s="2"/>
      <c r="D16" s="2"/>
      <c r="E16" s="2"/>
      <c r="F16" s="2">
        <f t="shared" si="0"/>
        <v>647500939</v>
      </c>
      <c r="G16" s="2">
        <v>647400939</v>
      </c>
    </row>
    <row r="17" spans="1:8" ht="18" customHeight="1" x14ac:dyDescent="0.2">
      <c r="A17" s="4" t="s">
        <v>482</v>
      </c>
      <c r="B17" s="2"/>
      <c r="C17" s="2"/>
      <c r="D17" s="2"/>
      <c r="E17" s="2"/>
      <c r="F17" s="2">
        <f t="shared" si="0"/>
        <v>0</v>
      </c>
      <c r="G17" s="2">
        <v>0</v>
      </c>
    </row>
    <row r="18" spans="1:8" ht="18" customHeight="1" x14ac:dyDescent="0.2">
      <c r="A18" s="4" t="s">
        <v>524</v>
      </c>
      <c r="B18" s="2"/>
      <c r="C18" s="2"/>
      <c r="D18" s="2"/>
      <c r="E18" s="2"/>
      <c r="F18" s="2">
        <f t="shared" si="0"/>
        <v>0</v>
      </c>
      <c r="G18" s="2">
        <v>0</v>
      </c>
    </row>
    <row r="19" spans="1:8" ht="18" customHeight="1" x14ac:dyDescent="0.2">
      <c r="A19" s="4" t="s">
        <v>525</v>
      </c>
      <c r="B19" s="2">
        <v>397172971</v>
      </c>
      <c r="C19" s="2"/>
      <c r="D19" s="2"/>
      <c r="E19" s="2"/>
      <c r="F19" s="2">
        <f t="shared" si="0"/>
        <v>397172971</v>
      </c>
      <c r="G19" s="2">
        <v>397172971</v>
      </c>
    </row>
    <row r="20" spans="1:8" ht="18" customHeight="1" x14ac:dyDescent="0.2">
      <c r="A20" s="4" t="s">
        <v>526</v>
      </c>
      <c r="B20" s="2">
        <v>2855811364</v>
      </c>
      <c r="C20" s="2"/>
      <c r="D20" s="2"/>
      <c r="E20" s="2"/>
      <c r="F20" s="2">
        <f t="shared" si="0"/>
        <v>2855811364</v>
      </c>
      <c r="G20" s="2">
        <v>2855811364</v>
      </c>
    </row>
    <row r="21" spans="1:8" ht="18" customHeight="1" x14ac:dyDescent="0.2">
      <c r="A21" s="4" t="s">
        <v>527</v>
      </c>
      <c r="B21" s="2">
        <v>190</v>
      </c>
      <c r="C21" s="2"/>
      <c r="D21" s="2"/>
      <c r="E21" s="2">
        <v>43047269</v>
      </c>
      <c r="F21" s="2">
        <f t="shared" ref="F21" si="1">SUM(B21:E21)</f>
        <v>43047459</v>
      </c>
      <c r="G21" s="2">
        <v>43047459</v>
      </c>
    </row>
    <row r="22" spans="1:8" ht="18" customHeight="1" x14ac:dyDescent="0.2">
      <c r="A22" s="4" t="s">
        <v>528</v>
      </c>
      <c r="B22" s="2">
        <v>1651050</v>
      </c>
      <c r="C22" s="2"/>
      <c r="D22" s="2"/>
      <c r="E22" s="2">
        <v>1348950</v>
      </c>
      <c r="F22" s="2">
        <f t="shared" si="0"/>
        <v>3000000</v>
      </c>
      <c r="G22" s="2">
        <v>3000000</v>
      </c>
    </row>
    <row r="23" spans="1:8" ht="18" customHeight="1" x14ac:dyDescent="0.2">
      <c r="A23" s="4" t="s">
        <v>529</v>
      </c>
      <c r="B23" s="2">
        <v>160820745</v>
      </c>
      <c r="C23" s="2"/>
      <c r="D23" s="2"/>
      <c r="E23" s="2"/>
      <c r="F23" s="2">
        <f t="shared" si="0"/>
        <v>160820745</v>
      </c>
      <c r="G23" s="2">
        <v>160820745</v>
      </c>
    </row>
    <row r="24" spans="1:8" ht="18" customHeight="1" x14ac:dyDescent="0.2">
      <c r="A24" s="4" t="s">
        <v>530</v>
      </c>
      <c r="B24" s="2">
        <v>73384516</v>
      </c>
      <c r="C24" s="2"/>
      <c r="D24" s="2"/>
      <c r="E24" s="2"/>
      <c r="F24" s="2">
        <f t="shared" si="0"/>
        <v>73384516</v>
      </c>
      <c r="G24" s="2">
        <v>73384516</v>
      </c>
    </row>
    <row r="25" spans="1:8" ht="18" customHeight="1" x14ac:dyDescent="0.2">
      <c r="A25" s="4" t="s">
        <v>531</v>
      </c>
      <c r="B25" s="2">
        <v>43564285</v>
      </c>
      <c r="C25" s="2"/>
      <c r="D25" s="2"/>
      <c r="E25" s="2"/>
      <c r="F25" s="2">
        <f t="shared" si="0"/>
        <v>43564285</v>
      </c>
      <c r="G25" s="2">
        <v>43564285</v>
      </c>
    </row>
    <row r="26" spans="1:8" ht="18" customHeight="1" x14ac:dyDescent="0.2">
      <c r="A26" s="4" t="s">
        <v>532</v>
      </c>
      <c r="B26" s="2">
        <v>2101339</v>
      </c>
      <c r="C26" s="2"/>
      <c r="D26" s="2"/>
      <c r="E26" s="2"/>
      <c r="F26" s="2">
        <f t="shared" ref="F26" si="2">SUM(B26:E26)</f>
        <v>2101339</v>
      </c>
      <c r="G26" s="2">
        <v>2101339</v>
      </c>
    </row>
    <row r="27" spans="1:8" ht="18" customHeight="1" x14ac:dyDescent="0.2">
      <c r="A27" s="6" t="s">
        <v>9</v>
      </c>
      <c r="B27" s="2">
        <f t="shared" ref="B27:F27" si="3">SUM(B6:B26)</f>
        <v>18925740887</v>
      </c>
      <c r="C27" s="2">
        <f t="shared" si="3"/>
        <v>0</v>
      </c>
      <c r="D27" s="2">
        <f t="shared" si="3"/>
        <v>0</v>
      </c>
      <c r="E27" s="2">
        <f t="shared" si="3"/>
        <v>101651481</v>
      </c>
      <c r="F27" s="2">
        <f t="shared" si="3"/>
        <v>19027392368</v>
      </c>
      <c r="G27" s="2">
        <f>SUM(G6:G26)</f>
        <v>19027289868</v>
      </c>
      <c r="H27" s="7">
        <f>+F27-四表!B48-四表!B57</f>
        <v>0</v>
      </c>
    </row>
    <row r="28" spans="1:8" ht="18" customHeight="1" x14ac:dyDescent="0.2"/>
    <row r="29" spans="1:8" ht="18" customHeight="1" x14ac:dyDescent="0.2"/>
  </sheetData>
  <phoneticPr fontId="3"/>
  <pageMargins left="0.39370078740157483" right="0.39370078740157483" top="0.6692913385826772" bottom="0.39370078740157483" header="0.19685039370078741" footer="0.196850393700787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9"/>
  <sheetViews>
    <sheetView view="pageBreakPreview" zoomScaleNormal="100" zoomScaleSheetLayoutView="100" workbookViewId="0">
      <selection activeCell="F27" sqref="F27"/>
    </sheetView>
  </sheetViews>
  <sheetFormatPr defaultColWidth="8.90625" defaultRowHeight="11" x14ac:dyDescent="0.2"/>
  <cols>
    <col min="1" max="1" width="30.90625" style="7" customWidth="1"/>
    <col min="2" max="6" width="19.90625" style="7" customWidth="1"/>
    <col min="7" max="8" width="8.90625" style="7"/>
    <col min="9" max="9" width="9.453125" style="7" bestFit="1" customWidth="1"/>
    <col min="10" max="16384" width="8.90625" style="7"/>
  </cols>
  <sheetData>
    <row r="1" spans="1:6" ht="14" x14ac:dyDescent="0.2">
      <c r="A1" s="43" t="s">
        <v>132</v>
      </c>
      <c r="F1" s="9" t="str">
        <f>"自治体名："&amp;基礎情報!C2</f>
        <v>自治体名：常陸太田市　一般会計等</v>
      </c>
    </row>
    <row r="2" spans="1:6" ht="13" x14ac:dyDescent="0.2">
      <c r="A2" s="8"/>
      <c r="F2" s="9" t="str">
        <f>"年度：令和"&amp;基礎情報!C3&amp;"年度"</f>
        <v>年度：令和4年度</v>
      </c>
    </row>
    <row r="3" spans="1:6" ht="13" x14ac:dyDescent="0.2">
      <c r="A3" s="8"/>
    </row>
    <row r="4" spans="1:6" ht="13" x14ac:dyDescent="0.2">
      <c r="F4" s="9" t="s">
        <v>94</v>
      </c>
    </row>
    <row r="5" spans="1:6" ht="22.5" customHeight="1" x14ac:dyDescent="0.2">
      <c r="A5" s="134" t="s">
        <v>35</v>
      </c>
      <c r="B5" s="134" t="s">
        <v>34</v>
      </c>
      <c r="C5" s="134"/>
      <c r="D5" s="134" t="s">
        <v>33</v>
      </c>
      <c r="E5" s="134"/>
      <c r="F5" s="135" t="s">
        <v>32</v>
      </c>
    </row>
    <row r="6" spans="1:6" ht="22.5" customHeight="1" x14ac:dyDescent="0.2">
      <c r="A6" s="134"/>
      <c r="B6" s="3" t="s">
        <v>31</v>
      </c>
      <c r="C6" s="1" t="s">
        <v>30</v>
      </c>
      <c r="D6" s="3" t="s">
        <v>31</v>
      </c>
      <c r="E6" s="1" t="s">
        <v>30</v>
      </c>
      <c r="F6" s="134"/>
    </row>
    <row r="7" spans="1:6" ht="18" customHeight="1" x14ac:dyDescent="0.2">
      <c r="A7" s="4" t="s">
        <v>533</v>
      </c>
      <c r="B7" s="2">
        <v>0</v>
      </c>
      <c r="C7" s="2">
        <v>0</v>
      </c>
      <c r="D7" s="2">
        <v>0</v>
      </c>
      <c r="E7" s="2">
        <v>0</v>
      </c>
      <c r="F7" s="2">
        <f>B7+D7</f>
        <v>0</v>
      </c>
    </row>
    <row r="8" spans="1:6" ht="18" customHeight="1" x14ac:dyDescent="0.2">
      <c r="A8" s="4" t="s">
        <v>534</v>
      </c>
      <c r="B8" s="2">
        <v>1113000</v>
      </c>
      <c r="C8" s="2">
        <v>0</v>
      </c>
      <c r="D8" s="2">
        <v>0</v>
      </c>
      <c r="E8" s="2">
        <v>0</v>
      </c>
      <c r="F8" s="2">
        <f t="shared" ref="F8:F18" si="0">B8+D8</f>
        <v>1113000</v>
      </c>
    </row>
    <row r="9" spans="1:6" ht="18" customHeight="1" x14ac:dyDescent="0.2">
      <c r="A9" s="4" t="s">
        <v>535</v>
      </c>
      <c r="B9" s="2">
        <v>0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6" ht="18" customHeight="1" x14ac:dyDescent="0.2">
      <c r="A10" s="4" t="s">
        <v>536</v>
      </c>
      <c r="B10" s="2">
        <v>17801193</v>
      </c>
      <c r="C10" s="2">
        <v>0</v>
      </c>
      <c r="D10" s="2">
        <v>0</v>
      </c>
      <c r="E10" s="2">
        <v>0</v>
      </c>
      <c r="F10" s="2">
        <f t="shared" si="0"/>
        <v>17801193</v>
      </c>
    </row>
    <row r="11" spans="1:6" ht="18" customHeight="1" x14ac:dyDescent="0.2">
      <c r="A11" s="4" t="s">
        <v>537</v>
      </c>
      <c r="B11" s="2">
        <v>0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 ht="18" customHeight="1" x14ac:dyDescent="0.2">
      <c r="A12" s="4" t="s">
        <v>538</v>
      </c>
      <c r="B12" s="2">
        <v>14000000</v>
      </c>
      <c r="C12" s="2">
        <v>0</v>
      </c>
      <c r="D12" s="2">
        <v>0</v>
      </c>
      <c r="E12" s="2">
        <v>0</v>
      </c>
      <c r="F12" s="2">
        <f t="shared" si="0"/>
        <v>14000000</v>
      </c>
    </row>
    <row r="13" spans="1:6" ht="18" customHeight="1" x14ac:dyDescent="0.2">
      <c r="A13" s="4"/>
      <c r="B13" s="2"/>
      <c r="C13" s="2"/>
      <c r="D13" s="2"/>
      <c r="E13" s="2"/>
      <c r="F13" s="2">
        <f t="shared" si="0"/>
        <v>0</v>
      </c>
    </row>
    <row r="14" spans="1:6" ht="18" customHeight="1" x14ac:dyDescent="0.2">
      <c r="A14" s="4"/>
      <c r="B14" s="2"/>
      <c r="C14" s="2"/>
      <c r="D14" s="2"/>
      <c r="E14" s="2"/>
      <c r="F14" s="2">
        <f t="shared" si="0"/>
        <v>0</v>
      </c>
    </row>
    <row r="15" spans="1:6" ht="18" customHeight="1" x14ac:dyDescent="0.2">
      <c r="A15" s="4"/>
      <c r="B15" s="2"/>
      <c r="C15" s="2"/>
      <c r="D15" s="2"/>
      <c r="E15" s="2"/>
      <c r="F15" s="2">
        <f t="shared" si="0"/>
        <v>0</v>
      </c>
    </row>
    <row r="16" spans="1:6" ht="18" customHeight="1" x14ac:dyDescent="0.2">
      <c r="A16" s="4"/>
      <c r="B16" s="2"/>
      <c r="C16" s="2"/>
      <c r="D16" s="2"/>
      <c r="E16" s="2"/>
      <c r="F16" s="2">
        <f t="shared" si="0"/>
        <v>0</v>
      </c>
    </row>
    <row r="17" spans="1:9" ht="18" customHeight="1" x14ac:dyDescent="0.2">
      <c r="A17" s="4"/>
      <c r="B17" s="2"/>
      <c r="C17" s="2"/>
      <c r="D17" s="2"/>
      <c r="E17" s="2"/>
      <c r="F17" s="2">
        <f t="shared" si="0"/>
        <v>0</v>
      </c>
    </row>
    <row r="18" spans="1:9" ht="18" customHeight="1" x14ac:dyDescent="0.2">
      <c r="A18" s="4"/>
      <c r="B18" s="2"/>
      <c r="C18" s="2"/>
      <c r="D18" s="2"/>
      <c r="E18" s="2"/>
      <c r="F18" s="2">
        <f t="shared" si="0"/>
        <v>0</v>
      </c>
      <c r="G18" s="7" t="s">
        <v>467</v>
      </c>
      <c r="H18" s="7">
        <f>+四表!B47</f>
        <v>32914193</v>
      </c>
      <c r="I18" s="7">
        <f>+B19-H18</f>
        <v>0</v>
      </c>
    </row>
    <row r="19" spans="1:9" ht="18" customHeight="1" x14ac:dyDescent="0.2">
      <c r="A19" s="6" t="s">
        <v>9</v>
      </c>
      <c r="B19" s="2">
        <f>SUM(B7:B18)</f>
        <v>32914193</v>
      </c>
      <c r="C19" s="2">
        <f t="shared" ref="C19:F19" si="1">SUM(C7:C18)</f>
        <v>0</v>
      </c>
      <c r="D19" s="2">
        <f t="shared" si="1"/>
        <v>0</v>
      </c>
      <c r="E19" s="2">
        <f t="shared" si="1"/>
        <v>0</v>
      </c>
      <c r="F19" s="2">
        <f t="shared" si="1"/>
        <v>32914193</v>
      </c>
      <c r="G19" s="7" t="s">
        <v>468</v>
      </c>
      <c r="H19" s="7">
        <f>+四表!B56</f>
        <v>0</v>
      </c>
      <c r="I19" s="7">
        <f>+D19-H19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24"/>
  <sheetViews>
    <sheetView view="pageBreakPreview" zoomScaleNormal="100" zoomScaleSheetLayoutView="100" workbookViewId="0">
      <selection activeCell="C7" sqref="C7"/>
    </sheetView>
  </sheetViews>
  <sheetFormatPr defaultColWidth="8.90625" defaultRowHeight="11" x14ac:dyDescent="0.2"/>
  <cols>
    <col min="1" max="1" width="35.453125" style="7" bestFit="1" customWidth="1"/>
    <col min="2" max="3" width="19.90625" style="7" customWidth="1"/>
    <col min="4" max="5" width="8.90625" style="7"/>
    <col min="6" max="6" width="9.453125" style="7" bestFit="1" customWidth="1"/>
    <col min="7" max="16384" width="8.90625" style="7"/>
  </cols>
  <sheetData>
    <row r="1" spans="1:3" ht="14" x14ac:dyDescent="0.2">
      <c r="A1" s="43" t="s">
        <v>133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年度：令和4年度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539</v>
      </c>
      <c r="B12" s="2">
        <v>18716858</v>
      </c>
      <c r="C12" s="2">
        <v>1401893</v>
      </c>
    </row>
    <row r="13" spans="1:3" ht="18" customHeight="1" x14ac:dyDescent="0.2">
      <c r="A13" s="19" t="s">
        <v>540</v>
      </c>
      <c r="B13" s="2">
        <v>42293776</v>
      </c>
      <c r="C13" s="2">
        <v>2190818</v>
      </c>
    </row>
    <row r="14" spans="1:3" ht="18" customHeight="1" x14ac:dyDescent="0.2">
      <c r="A14" s="19" t="s">
        <v>541</v>
      </c>
      <c r="B14" s="2">
        <v>4724280</v>
      </c>
      <c r="C14" s="2">
        <v>455421</v>
      </c>
    </row>
    <row r="15" spans="1:3" ht="18" customHeight="1" x14ac:dyDescent="0.2">
      <c r="A15" s="19" t="s">
        <v>542</v>
      </c>
      <c r="B15" s="2">
        <v>2641576</v>
      </c>
      <c r="C15" s="2">
        <v>138419</v>
      </c>
    </row>
    <row r="16" spans="1:3" ht="18" customHeight="1" x14ac:dyDescent="0.2">
      <c r="A16" s="19" t="s">
        <v>543</v>
      </c>
      <c r="B16" s="2">
        <v>68400</v>
      </c>
      <c r="C16" s="2">
        <v>11074</v>
      </c>
    </row>
    <row r="17" spans="1:6" ht="18" customHeight="1" x14ac:dyDescent="0.2">
      <c r="A17" s="19" t="s">
        <v>544</v>
      </c>
      <c r="B17" s="2">
        <v>605922</v>
      </c>
      <c r="C17" s="2">
        <v>0</v>
      </c>
    </row>
    <row r="18" spans="1:6" ht="18" customHeight="1" x14ac:dyDescent="0.2">
      <c r="A18" s="19" t="s">
        <v>545</v>
      </c>
      <c r="B18" s="2">
        <v>3092038</v>
      </c>
      <c r="C18" s="2">
        <v>0</v>
      </c>
    </row>
    <row r="19" spans="1:6" ht="18" customHeight="1" x14ac:dyDescent="0.2">
      <c r="A19" s="19" t="s">
        <v>546</v>
      </c>
      <c r="B19" s="2">
        <v>3727900</v>
      </c>
      <c r="C19" s="2">
        <v>0</v>
      </c>
    </row>
    <row r="20" spans="1:6" ht="18" customHeight="1" x14ac:dyDescent="0.2">
      <c r="A20" s="19" t="s">
        <v>547</v>
      </c>
      <c r="B20" s="2">
        <v>18485043</v>
      </c>
      <c r="C20" s="2">
        <v>439944</v>
      </c>
    </row>
    <row r="21" spans="1:6" ht="18" customHeight="1" x14ac:dyDescent="0.2">
      <c r="A21" s="85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94355793</v>
      </c>
      <c r="C23" s="10">
        <f>SUM(C11:C22)</f>
        <v>4637569</v>
      </c>
      <c r="D23" s="7" t="s">
        <v>466</v>
      </c>
      <c r="E23" s="7">
        <f>+四表!B46</f>
        <v>94355793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94355793</v>
      </c>
      <c r="C24" s="19">
        <f>C10+C23</f>
        <v>4637569</v>
      </c>
      <c r="D24" s="7" t="s">
        <v>465</v>
      </c>
      <c r="E24" s="7">
        <f>+四表!B52</f>
        <v>-4637569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24"/>
  <sheetViews>
    <sheetView view="pageBreakPreview" zoomScaleNormal="100" zoomScaleSheetLayoutView="100" workbookViewId="0">
      <selection activeCell="I11" sqref="I11"/>
    </sheetView>
  </sheetViews>
  <sheetFormatPr defaultColWidth="8.90625" defaultRowHeight="11" x14ac:dyDescent="0.2"/>
  <cols>
    <col min="1" max="1" width="35.453125" style="7" bestFit="1" customWidth="1"/>
    <col min="2" max="3" width="19.90625" style="7" customWidth="1"/>
    <col min="4" max="16384" width="8.90625" style="7"/>
  </cols>
  <sheetData>
    <row r="1" spans="1:3" ht="14" x14ac:dyDescent="0.2">
      <c r="A1" s="43" t="s">
        <v>134</v>
      </c>
      <c r="C1" s="9" t="str">
        <f>"自治体名："&amp;基礎情報!C2</f>
        <v>自治体名：常陸太田市　一般会計等</v>
      </c>
    </row>
    <row r="2" spans="1:3" ht="13" x14ac:dyDescent="0.2">
      <c r="A2" s="8"/>
      <c r="C2" s="9" t="str">
        <f>"年度：令和"&amp;基礎情報!C3&amp;"年度"</f>
        <v>年度：令和4年度</v>
      </c>
    </row>
    <row r="3" spans="1:3" ht="13" x14ac:dyDescent="0.2">
      <c r="A3" s="8"/>
      <c r="C3" s="9"/>
    </row>
    <row r="4" spans="1:3" ht="13" x14ac:dyDescent="0.2">
      <c r="C4" s="9" t="s">
        <v>94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/>
      <c r="B7" s="2"/>
      <c r="C7" s="2"/>
    </row>
    <row r="8" spans="1:3" ht="18" customHeight="1" x14ac:dyDescent="0.2">
      <c r="A8" s="4"/>
      <c r="B8" s="2"/>
      <c r="C8" s="2"/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0</v>
      </c>
      <c r="C10" s="10">
        <f>SUM(C6:C9)</f>
        <v>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19" t="s">
        <v>539</v>
      </c>
      <c r="B12" s="2">
        <v>9611700</v>
      </c>
      <c r="C12" s="2">
        <v>719916</v>
      </c>
    </row>
    <row r="13" spans="1:3" ht="18" customHeight="1" x14ac:dyDescent="0.2">
      <c r="A13" s="19" t="s">
        <v>540</v>
      </c>
      <c r="B13" s="2">
        <v>15048121</v>
      </c>
      <c r="C13" s="2">
        <v>779493</v>
      </c>
    </row>
    <row r="14" spans="1:3" ht="18" customHeight="1" x14ac:dyDescent="0.2">
      <c r="A14" s="19" t="s">
        <v>541</v>
      </c>
      <c r="B14" s="2">
        <v>1981800</v>
      </c>
      <c r="C14" s="2">
        <v>191046</v>
      </c>
    </row>
    <row r="15" spans="1:3" ht="18" customHeight="1" x14ac:dyDescent="0.2">
      <c r="A15" s="19" t="s">
        <v>542</v>
      </c>
      <c r="B15" s="2">
        <v>1108997</v>
      </c>
      <c r="C15" s="2">
        <v>58111</v>
      </c>
    </row>
    <row r="16" spans="1:3" ht="18" customHeight="1" x14ac:dyDescent="0.2">
      <c r="A16" s="19" t="s">
        <v>543</v>
      </c>
      <c r="B16" s="2">
        <v>9000</v>
      </c>
      <c r="C16" s="2">
        <v>1457</v>
      </c>
    </row>
    <row r="17" spans="1:6" ht="18" customHeight="1" x14ac:dyDescent="0.2">
      <c r="A17" s="19" t="s">
        <v>544</v>
      </c>
      <c r="B17" s="2">
        <v>136420</v>
      </c>
      <c r="C17" s="2">
        <v>0</v>
      </c>
    </row>
    <row r="18" spans="1:6" ht="18" customHeight="1" x14ac:dyDescent="0.2">
      <c r="A18" s="19" t="s">
        <v>545</v>
      </c>
      <c r="B18" s="2">
        <v>1846766</v>
      </c>
      <c r="C18" s="2">
        <v>0</v>
      </c>
    </row>
    <row r="19" spans="1:6" ht="18" customHeight="1" x14ac:dyDescent="0.2">
      <c r="A19" s="19" t="s">
        <v>546</v>
      </c>
      <c r="B19" s="2">
        <v>713700</v>
      </c>
      <c r="C19" s="2">
        <v>0</v>
      </c>
    </row>
    <row r="20" spans="1:6" ht="18" customHeight="1" x14ac:dyDescent="0.2">
      <c r="A20" s="19" t="s">
        <v>547</v>
      </c>
      <c r="B20" s="2">
        <v>4982162</v>
      </c>
      <c r="C20" s="2">
        <v>118575</v>
      </c>
    </row>
    <row r="21" spans="1:6" ht="18" customHeight="1" x14ac:dyDescent="0.2">
      <c r="A21" s="85"/>
      <c r="B21" s="2"/>
      <c r="C21" s="2"/>
    </row>
    <row r="22" spans="1:6" ht="18" customHeight="1" x14ac:dyDescent="0.2">
      <c r="A22" s="4"/>
      <c r="B22" s="2"/>
      <c r="C22" s="2"/>
    </row>
    <row r="23" spans="1:6" ht="18" customHeight="1" thickBot="1" x14ac:dyDescent="0.25">
      <c r="A23" s="11" t="s">
        <v>36</v>
      </c>
      <c r="B23" s="10">
        <f>SUM(B11:B22)</f>
        <v>35438666</v>
      </c>
      <c r="C23" s="10">
        <f>SUM(C11:C22)</f>
        <v>1868598</v>
      </c>
      <c r="D23" s="7" t="s">
        <v>464</v>
      </c>
      <c r="E23" s="7">
        <f>+四表!B55</f>
        <v>35438666</v>
      </c>
      <c r="F23" s="7">
        <f>+B24-E23</f>
        <v>0</v>
      </c>
    </row>
    <row r="24" spans="1:6" ht="18" customHeight="1" thickTop="1" x14ac:dyDescent="0.2">
      <c r="A24" s="6" t="s">
        <v>9</v>
      </c>
      <c r="B24" s="19">
        <f>B10+B23</f>
        <v>35438666</v>
      </c>
      <c r="C24" s="19">
        <f>C10+C23</f>
        <v>1868598</v>
      </c>
      <c r="D24" s="7" t="s">
        <v>465</v>
      </c>
      <c r="E24" s="7">
        <f>+四表!B62</f>
        <v>-1868598</v>
      </c>
      <c r="F24" s="7">
        <f>+C24+E24</f>
        <v>0</v>
      </c>
    </row>
  </sheetData>
  <phoneticPr fontId="3"/>
  <pageMargins left="0.78740157480314965" right="0.39370078740157483" top="0.6692913385826772" bottom="0.39370078740157483" header="0.19685039370078741" footer="0.1968503937007874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7"/>
  <sheetViews>
    <sheetView view="pageBreakPreview" topLeftCell="A13" zoomScaleNormal="100" zoomScaleSheetLayoutView="100" workbookViewId="0">
      <selection activeCell="K35" sqref="K35"/>
    </sheetView>
  </sheetViews>
  <sheetFormatPr defaultColWidth="8.90625" defaultRowHeight="11" x14ac:dyDescent="0.2"/>
  <cols>
    <col min="1" max="1" width="32.26953125" style="7" customWidth="1"/>
    <col min="2" max="2" width="14.90625" style="7" customWidth="1"/>
    <col min="3" max="3" width="16.90625" style="7" customWidth="1"/>
    <col min="4" max="11" width="14.90625" style="7" customWidth="1"/>
    <col min="12" max="13" width="8.90625" style="7"/>
    <col min="14" max="14" width="10.453125" style="7" bestFit="1" customWidth="1"/>
    <col min="15" max="15" width="11.36328125" style="7" bestFit="1" customWidth="1"/>
    <col min="16" max="16384" width="8.90625" style="7"/>
  </cols>
  <sheetData>
    <row r="1" spans="1:18" ht="1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自治体名：常陸太田市　一般会計等</v>
      </c>
      <c r="L1" s="43"/>
      <c r="M1" s="43"/>
      <c r="N1" s="43"/>
      <c r="O1" s="43"/>
      <c r="P1" s="43"/>
      <c r="Q1" s="43"/>
      <c r="R1" s="43"/>
    </row>
    <row r="2" spans="1:18" ht="14" x14ac:dyDescent="0.2">
      <c r="A2" s="43" t="s">
        <v>254</v>
      </c>
      <c r="J2" s="52"/>
      <c r="K2" s="55" t="str">
        <f>"年度：令和"&amp;基礎情報!C3&amp;"年度"</f>
        <v>年度：令和4年度</v>
      </c>
    </row>
    <row r="3" spans="1:18" ht="13" x14ac:dyDescent="0.2">
      <c r="A3" s="8"/>
    </row>
    <row r="4" spans="1:18" ht="13" x14ac:dyDescent="0.2">
      <c r="K4" s="9" t="s">
        <v>94</v>
      </c>
    </row>
    <row r="5" spans="1:18" ht="22.5" customHeight="1" x14ac:dyDescent="0.2">
      <c r="A5" s="134" t="s">
        <v>29</v>
      </c>
      <c r="B5" s="136" t="s">
        <v>255</v>
      </c>
      <c r="C5" s="16"/>
      <c r="D5" s="134" t="s">
        <v>48</v>
      </c>
      <c r="E5" s="135" t="s">
        <v>47</v>
      </c>
      <c r="F5" s="134" t="s">
        <v>46</v>
      </c>
      <c r="G5" s="135" t="s">
        <v>45</v>
      </c>
      <c r="H5" s="136" t="s">
        <v>44</v>
      </c>
      <c r="I5" s="15"/>
      <c r="J5" s="14"/>
      <c r="K5" s="134" t="s">
        <v>25</v>
      </c>
    </row>
    <row r="6" spans="1:18" ht="22.5" customHeight="1" x14ac:dyDescent="0.2">
      <c r="A6" s="134"/>
      <c r="B6" s="134"/>
      <c r="C6" s="13" t="s">
        <v>43</v>
      </c>
      <c r="D6" s="134"/>
      <c r="E6" s="134"/>
      <c r="F6" s="134"/>
      <c r="G6" s="134"/>
      <c r="H6" s="134"/>
      <c r="I6" s="3" t="s">
        <v>42</v>
      </c>
      <c r="J6" s="3" t="s">
        <v>41</v>
      </c>
      <c r="K6" s="134"/>
    </row>
    <row r="7" spans="1:18" ht="18" customHeight="1" x14ac:dyDescent="0.2">
      <c r="A7" s="4" t="s">
        <v>548</v>
      </c>
      <c r="B7" s="2"/>
      <c r="C7" s="12"/>
      <c r="D7" s="2"/>
      <c r="E7" s="2"/>
      <c r="F7" s="2"/>
      <c r="G7" s="2"/>
      <c r="H7" s="2"/>
      <c r="I7" s="2"/>
      <c r="J7" s="2"/>
      <c r="K7" s="2"/>
    </row>
    <row r="8" spans="1:18" ht="18" customHeight="1" x14ac:dyDescent="0.2">
      <c r="A8" s="4" t="s">
        <v>549</v>
      </c>
      <c r="B8" s="2">
        <v>223894008</v>
      </c>
      <c r="C8" s="12">
        <v>31682341</v>
      </c>
      <c r="D8" s="2">
        <v>223894008</v>
      </c>
      <c r="E8" s="2"/>
      <c r="F8" s="2"/>
      <c r="G8" s="2"/>
      <c r="H8" s="2">
        <f t="shared" ref="H8:H20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2">
      <c r="A9" s="4" t="s">
        <v>550</v>
      </c>
      <c r="B9" s="2">
        <v>207322208</v>
      </c>
      <c r="C9" s="12">
        <v>24200016</v>
      </c>
      <c r="D9" s="2">
        <v>207322208</v>
      </c>
      <c r="E9" s="2"/>
      <c r="F9" s="2"/>
      <c r="G9" s="2"/>
      <c r="H9" s="2">
        <f t="shared" ref="H9:H16" si="1">SUM(I9:J9)</f>
        <v>0</v>
      </c>
      <c r="I9" s="2"/>
      <c r="J9" s="2"/>
      <c r="K9" s="2"/>
      <c r="L9" s="7">
        <f t="shared" ref="L9:L16" si="2">+B9-SUM(D9:H9)-K9</f>
        <v>0</v>
      </c>
    </row>
    <row r="10" spans="1:18" ht="18" customHeight="1" x14ac:dyDescent="0.2">
      <c r="A10" s="4" t="s">
        <v>551</v>
      </c>
      <c r="B10" s="2">
        <v>40812925</v>
      </c>
      <c r="C10" s="12">
        <v>18561217</v>
      </c>
      <c r="D10" s="2">
        <v>40812925</v>
      </c>
      <c r="E10" s="2"/>
      <c r="F10" s="2"/>
      <c r="G10" s="2"/>
      <c r="H10" s="2">
        <f t="shared" si="1"/>
        <v>0</v>
      </c>
      <c r="I10" s="2"/>
      <c r="J10" s="2"/>
      <c r="K10" s="2"/>
      <c r="L10" s="7">
        <f t="shared" si="2"/>
        <v>0</v>
      </c>
    </row>
    <row r="11" spans="1:18" ht="18" customHeight="1" x14ac:dyDescent="0.2">
      <c r="A11" s="4" t="s">
        <v>552</v>
      </c>
      <c r="B11" s="2">
        <v>274347723</v>
      </c>
      <c r="C11" s="12">
        <v>40606694</v>
      </c>
      <c r="D11" s="2">
        <v>274347723</v>
      </c>
      <c r="E11" s="2"/>
      <c r="F11" s="2"/>
      <c r="G11" s="2"/>
      <c r="H11" s="2">
        <f t="shared" si="1"/>
        <v>0</v>
      </c>
      <c r="I11" s="2"/>
      <c r="J11" s="2"/>
      <c r="K11" s="2"/>
      <c r="L11" s="7">
        <f t="shared" si="2"/>
        <v>0</v>
      </c>
    </row>
    <row r="12" spans="1:18" ht="18" customHeight="1" x14ac:dyDescent="0.2">
      <c r="A12" s="4" t="s">
        <v>553</v>
      </c>
      <c r="B12" s="2">
        <v>905036777</v>
      </c>
      <c r="C12" s="12">
        <v>133940961</v>
      </c>
      <c r="D12" s="2">
        <v>811766777</v>
      </c>
      <c r="E12" s="2"/>
      <c r="F12" s="2">
        <v>88820000</v>
      </c>
      <c r="G12" s="2">
        <v>1250000</v>
      </c>
      <c r="H12" s="2">
        <f t="shared" si="1"/>
        <v>0</v>
      </c>
      <c r="I12" s="2"/>
      <c r="J12" s="2"/>
      <c r="K12" s="2">
        <v>3200000</v>
      </c>
      <c r="L12" s="7">
        <f t="shared" si="2"/>
        <v>0</v>
      </c>
    </row>
    <row r="13" spans="1:18" ht="18" customHeight="1" x14ac:dyDescent="0.2">
      <c r="A13" s="4" t="s">
        <v>554</v>
      </c>
      <c r="B13" s="2">
        <v>4369079312</v>
      </c>
      <c r="C13" s="12">
        <v>564320805</v>
      </c>
      <c r="D13" s="2"/>
      <c r="E13" s="2">
        <v>3256681312</v>
      </c>
      <c r="F13" s="2">
        <v>693204000</v>
      </c>
      <c r="G13" s="2">
        <v>419194000</v>
      </c>
      <c r="H13" s="2">
        <f t="shared" si="1"/>
        <v>0</v>
      </c>
      <c r="I13" s="2"/>
      <c r="J13" s="2"/>
      <c r="K13" s="2"/>
      <c r="L13" s="7">
        <f t="shared" si="2"/>
        <v>0</v>
      </c>
    </row>
    <row r="14" spans="1:18" ht="18" customHeight="1" x14ac:dyDescent="0.2">
      <c r="A14" s="4" t="s">
        <v>555</v>
      </c>
      <c r="B14" s="2">
        <v>4631626764</v>
      </c>
      <c r="C14" s="12">
        <v>753677169</v>
      </c>
      <c r="D14" s="2">
        <v>4628866764</v>
      </c>
      <c r="E14" s="2"/>
      <c r="F14" s="2"/>
      <c r="G14" s="2"/>
      <c r="H14" s="2">
        <f t="shared" si="1"/>
        <v>0</v>
      </c>
      <c r="I14" s="2"/>
      <c r="J14" s="2"/>
      <c r="K14" s="2">
        <v>2760000</v>
      </c>
      <c r="L14" s="7">
        <f t="shared" si="2"/>
        <v>0</v>
      </c>
    </row>
    <row r="15" spans="1:18" ht="18" customHeight="1" x14ac:dyDescent="0.2">
      <c r="A15" s="4" t="s">
        <v>556</v>
      </c>
      <c r="B15" s="2"/>
      <c r="C15" s="12"/>
      <c r="D15" s="2"/>
      <c r="E15" s="2"/>
      <c r="F15" s="2"/>
      <c r="G15" s="2"/>
      <c r="H15" s="2">
        <f t="shared" si="1"/>
        <v>0</v>
      </c>
      <c r="I15" s="2"/>
      <c r="J15" s="2"/>
      <c r="K15" s="2"/>
      <c r="L15" s="7">
        <f t="shared" si="2"/>
        <v>0</v>
      </c>
    </row>
    <row r="16" spans="1:18" ht="18" customHeight="1" x14ac:dyDescent="0.2">
      <c r="A16" s="4" t="s">
        <v>557</v>
      </c>
      <c r="B16" s="2">
        <v>6299523543</v>
      </c>
      <c r="C16" s="12">
        <v>673886653</v>
      </c>
      <c r="D16" s="2">
        <v>6299523543</v>
      </c>
      <c r="E16" s="2"/>
      <c r="F16" s="2"/>
      <c r="G16" s="2"/>
      <c r="H16" s="2">
        <f t="shared" si="1"/>
        <v>0</v>
      </c>
      <c r="I16" s="2"/>
      <c r="J16" s="2"/>
      <c r="K16" s="2"/>
      <c r="L16" s="7">
        <f t="shared" si="2"/>
        <v>0</v>
      </c>
    </row>
    <row r="17" spans="1:15" ht="18" customHeight="1" x14ac:dyDescent="0.2">
      <c r="A17" s="4" t="s">
        <v>558</v>
      </c>
      <c r="B17" s="2">
        <v>38828445</v>
      </c>
      <c r="C17" s="12">
        <v>16469940</v>
      </c>
      <c r="D17" s="2">
        <v>38828445</v>
      </c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ref="L17:L20" si="3">+B17-SUM(D17:H17)-K17</f>
        <v>0</v>
      </c>
    </row>
    <row r="18" spans="1:15" ht="18" customHeight="1" x14ac:dyDescent="0.2">
      <c r="A18" s="4" t="s">
        <v>559</v>
      </c>
      <c r="B18" s="2">
        <v>0</v>
      </c>
      <c r="C18" s="12"/>
      <c r="D18" s="2"/>
      <c r="E18" s="2"/>
      <c r="F18" s="2"/>
      <c r="G18" s="2"/>
      <c r="H18" s="2">
        <f t="shared" si="0"/>
        <v>0</v>
      </c>
      <c r="I18" s="2"/>
      <c r="J18" s="2"/>
      <c r="K18" s="2"/>
      <c r="L18" s="7">
        <f t="shared" si="3"/>
        <v>0</v>
      </c>
    </row>
    <row r="19" spans="1:15" ht="18" customHeight="1" x14ac:dyDescent="0.2">
      <c r="A19" s="4" t="s">
        <v>555</v>
      </c>
      <c r="B19" s="2">
        <v>376409956</v>
      </c>
      <c r="C19" s="12">
        <v>49304546</v>
      </c>
      <c r="D19" s="2">
        <v>177683466</v>
      </c>
      <c r="E19" s="2">
        <v>177272024</v>
      </c>
      <c r="F19" s="2">
        <v>1160000</v>
      </c>
      <c r="G19" s="2"/>
      <c r="H19" s="2">
        <f t="shared" si="0"/>
        <v>0</v>
      </c>
      <c r="I19" s="2"/>
      <c r="J19" s="2"/>
      <c r="K19" s="2">
        <v>20294466</v>
      </c>
      <c r="L19" s="7">
        <f t="shared" si="3"/>
        <v>0</v>
      </c>
    </row>
    <row r="20" spans="1:15" ht="18" customHeight="1" x14ac:dyDescent="0.2">
      <c r="A20" s="85"/>
      <c r="B20" s="2"/>
      <c r="C20" s="12"/>
      <c r="D20" s="2"/>
      <c r="E20" s="2"/>
      <c r="F20" s="2"/>
      <c r="G20" s="2"/>
      <c r="H20" s="2">
        <f t="shared" si="0"/>
        <v>0</v>
      </c>
      <c r="I20" s="2"/>
      <c r="J20" s="2"/>
      <c r="K20" s="2"/>
      <c r="L20" s="7">
        <f t="shared" si="3"/>
        <v>0</v>
      </c>
      <c r="M20" s="7" t="s">
        <v>462</v>
      </c>
      <c r="N20" s="7">
        <f>+四表!E9</f>
        <v>15060231319</v>
      </c>
      <c r="O20" s="7">
        <f>+B21-C21-N20</f>
        <v>0</v>
      </c>
    </row>
    <row r="21" spans="1:15" ht="18" customHeight="1" x14ac:dyDescent="0.2">
      <c r="A21" s="6" t="s">
        <v>40</v>
      </c>
      <c r="B21" s="2">
        <f t="shared" ref="B21:K21" si="4">SUM(B7:B20)</f>
        <v>17366881661</v>
      </c>
      <c r="C21" s="12">
        <f t="shared" si="4"/>
        <v>2306650342</v>
      </c>
      <c r="D21" s="2">
        <f t="shared" si="4"/>
        <v>12703045859</v>
      </c>
      <c r="E21" s="2">
        <f t="shared" si="4"/>
        <v>3433953336</v>
      </c>
      <c r="F21" s="2">
        <f t="shared" si="4"/>
        <v>783184000</v>
      </c>
      <c r="G21" s="2">
        <f t="shared" si="4"/>
        <v>420444000</v>
      </c>
      <c r="H21" s="2">
        <f t="shared" si="4"/>
        <v>0</v>
      </c>
      <c r="I21" s="2">
        <f t="shared" si="4"/>
        <v>0</v>
      </c>
      <c r="J21" s="2">
        <f t="shared" si="4"/>
        <v>0</v>
      </c>
      <c r="K21" s="2">
        <f t="shared" si="4"/>
        <v>26254466</v>
      </c>
      <c r="L21" s="7">
        <f>+B21-SUM(D21:H21)-K21</f>
        <v>0</v>
      </c>
      <c r="M21" s="7" t="s">
        <v>463</v>
      </c>
      <c r="N21" s="7">
        <f>+四表!E15</f>
        <v>2306650342</v>
      </c>
      <c r="O21" s="7">
        <f>+C21-N21</f>
        <v>0</v>
      </c>
    </row>
    <row r="23" spans="1:15" ht="14" x14ac:dyDescent="0.2">
      <c r="A23" s="43" t="s">
        <v>257</v>
      </c>
    </row>
    <row r="24" spans="1:15" ht="13" x14ac:dyDescent="0.2">
      <c r="I24" s="9" t="s">
        <v>94</v>
      </c>
    </row>
    <row r="25" spans="1:15" ht="33" x14ac:dyDescent="0.2">
      <c r="A25" s="13" t="s">
        <v>255</v>
      </c>
      <c r="B25" s="3" t="s">
        <v>56</v>
      </c>
      <c r="C25" s="1" t="s">
        <v>55</v>
      </c>
      <c r="D25" s="1" t="s">
        <v>54</v>
      </c>
      <c r="E25" s="1" t="s">
        <v>53</v>
      </c>
      <c r="F25" s="1" t="s">
        <v>52</v>
      </c>
      <c r="G25" s="1" t="s">
        <v>51</v>
      </c>
      <c r="H25" s="3" t="s">
        <v>50</v>
      </c>
      <c r="I25" s="1" t="s">
        <v>49</v>
      </c>
    </row>
    <row r="26" spans="1:15" ht="18" customHeight="1" x14ac:dyDescent="0.2">
      <c r="A26" s="23">
        <f>地方債の明細!B21</f>
        <v>17366881661</v>
      </c>
      <c r="B26" s="2">
        <v>16890401728</v>
      </c>
      <c r="C26" s="2">
        <v>379141373</v>
      </c>
      <c r="D26" s="2">
        <v>97338560</v>
      </c>
      <c r="E26" s="2"/>
      <c r="F26" s="2"/>
      <c r="G26" s="2"/>
      <c r="H26" s="2"/>
      <c r="I26" s="22"/>
      <c r="L26" s="7">
        <f>A26-SUM(B26:H26)</f>
        <v>0</v>
      </c>
    </row>
    <row r="28" spans="1:15" ht="14" x14ac:dyDescent="0.2">
      <c r="A28" s="43" t="s">
        <v>256</v>
      </c>
    </row>
    <row r="29" spans="1:15" ht="13" x14ac:dyDescent="0.2">
      <c r="J29" s="9" t="s">
        <v>94</v>
      </c>
    </row>
    <row r="30" spans="1:15" ht="22" x14ac:dyDescent="0.2">
      <c r="A30" s="13" t="s">
        <v>255</v>
      </c>
      <c r="B30" s="3" t="s">
        <v>65</v>
      </c>
      <c r="C30" s="1" t="s">
        <v>64</v>
      </c>
      <c r="D30" s="1" t="s">
        <v>63</v>
      </c>
      <c r="E30" s="1" t="s">
        <v>62</v>
      </c>
      <c r="F30" s="1" t="s">
        <v>61</v>
      </c>
      <c r="G30" s="1" t="s">
        <v>60</v>
      </c>
      <c r="H30" s="1" t="s">
        <v>59</v>
      </c>
      <c r="I30" s="1" t="s">
        <v>58</v>
      </c>
      <c r="J30" s="3" t="s">
        <v>57</v>
      </c>
    </row>
    <row r="31" spans="1:15" ht="18" customHeight="1" x14ac:dyDescent="0.2">
      <c r="A31" s="23">
        <f>地方債の明細!B21</f>
        <v>17366881661</v>
      </c>
      <c r="B31" s="2">
        <v>2306650342</v>
      </c>
      <c r="C31" s="2">
        <v>2166233296</v>
      </c>
      <c r="D31" s="2">
        <v>2005311240</v>
      </c>
      <c r="E31" s="2">
        <v>1743610235</v>
      </c>
      <c r="F31" s="2">
        <v>1566291468</v>
      </c>
      <c r="G31" s="2">
        <v>5367742608</v>
      </c>
      <c r="H31" s="2">
        <v>1504436258</v>
      </c>
      <c r="I31" s="2">
        <v>540277870</v>
      </c>
      <c r="J31" s="2">
        <v>166328344</v>
      </c>
      <c r="L31" s="7">
        <f>A31-SUM(B31:J31)</f>
        <v>0</v>
      </c>
      <c r="M31" s="7">
        <f>+B31-C21</f>
        <v>0</v>
      </c>
    </row>
    <row r="33" spans="1:8" ht="14" x14ac:dyDescent="0.2">
      <c r="A33" s="43" t="s">
        <v>260</v>
      </c>
    </row>
    <row r="34" spans="1:8" ht="13" x14ac:dyDescent="0.2">
      <c r="H34" s="9" t="s">
        <v>94</v>
      </c>
    </row>
    <row r="35" spans="1:8" ht="22" x14ac:dyDescent="0.2">
      <c r="A35" s="17" t="s">
        <v>258</v>
      </c>
      <c r="B35" s="140" t="s">
        <v>66</v>
      </c>
      <c r="C35" s="141"/>
      <c r="D35" s="141"/>
      <c r="E35" s="141"/>
      <c r="F35" s="141"/>
      <c r="G35" s="141"/>
      <c r="H35" s="142"/>
    </row>
    <row r="36" spans="1:8" ht="18" customHeight="1" x14ac:dyDescent="0.2">
      <c r="A36" s="56" t="s">
        <v>151</v>
      </c>
      <c r="B36" s="137" t="s">
        <v>152</v>
      </c>
      <c r="C36" s="138"/>
      <c r="D36" s="138"/>
      <c r="E36" s="138"/>
      <c r="F36" s="138"/>
      <c r="G36" s="138"/>
      <c r="H36" s="139"/>
    </row>
    <row r="37" spans="1:8" ht="15.75" customHeight="1" x14ac:dyDescent="0.2">
      <c r="A37" s="7" t="s">
        <v>259</v>
      </c>
    </row>
  </sheetData>
  <mergeCells count="10">
    <mergeCell ref="B36:H36"/>
    <mergeCell ref="B35:H35"/>
    <mergeCell ref="G5:G6"/>
    <mergeCell ref="H5:H6"/>
    <mergeCell ref="K5:K6"/>
    <mergeCell ref="A5:A6"/>
    <mergeCell ref="B5:B6"/>
    <mergeCell ref="D5:D6"/>
    <mergeCell ref="E5:E6"/>
    <mergeCell ref="F5:F6"/>
  </mergeCells>
  <phoneticPr fontId="3"/>
  <pageMargins left="0.39370078740157483" right="0.39370078740157483" top="0.6692913385826772" bottom="0.39370078740157483" header="0.19685039370078741" footer="0.1968503937007874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1"/>
  <sheetViews>
    <sheetView view="pageBreakPreview" zoomScaleNormal="100" zoomScaleSheetLayoutView="100" workbookViewId="0">
      <selection activeCell="E28" sqref="E28"/>
    </sheetView>
  </sheetViews>
  <sheetFormatPr defaultColWidth="8.90625" defaultRowHeight="11" x14ac:dyDescent="0.2"/>
  <cols>
    <col min="1" max="1" width="28.90625" style="7" customWidth="1"/>
    <col min="2" max="6" width="20.90625" style="7" customWidth="1"/>
    <col min="7" max="7" width="8.90625" style="7"/>
    <col min="8" max="8" width="9.7265625" style="7" bestFit="1" customWidth="1"/>
    <col min="9" max="16384" width="8.90625" style="7"/>
  </cols>
  <sheetData>
    <row r="1" spans="1:9" ht="14" x14ac:dyDescent="0.2">
      <c r="A1" s="43" t="s">
        <v>136</v>
      </c>
      <c r="F1" s="9" t="str">
        <f>"自治体名："&amp;基礎情報!C2</f>
        <v>自治体名：常陸太田市　一般会計等</v>
      </c>
    </row>
    <row r="2" spans="1:9" ht="13" x14ac:dyDescent="0.2">
      <c r="A2" s="8"/>
      <c r="F2" s="9" t="str">
        <f>"年度：令和"&amp;基礎情報!C3&amp;"年度"</f>
        <v>年度：令和4年度</v>
      </c>
    </row>
    <row r="3" spans="1:9" ht="13" x14ac:dyDescent="0.2">
      <c r="A3" s="8"/>
      <c r="F3" s="9"/>
    </row>
    <row r="4" spans="1:9" ht="13" x14ac:dyDescent="0.2">
      <c r="F4" s="9" t="s">
        <v>94</v>
      </c>
    </row>
    <row r="5" spans="1:9" ht="22.5" customHeight="1" x14ac:dyDescent="0.2">
      <c r="A5" s="134" t="s">
        <v>72</v>
      </c>
      <c r="B5" s="134" t="s">
        <v>71</v>
      </c>
      <c r="C5" s="134" t="s">
        <v>70</v>
      </c>
      <c r="D5" s="134" t="s">
        <v>69</v>
      </c>
      <c r="E5" s="134"/>
      <c r="F5" s="134" t="s">
        <v>68</v>
      </c>
    </row>
    <row r="6" spans="1:9" ht="22.5" customHeight="1" x14ac:dyDescent="0.2">
      <c r="A6" s="134"/>
      <c r="B6" s="134"/>
      <c r="C6" s="134"/>
      <c r="D6" s="3" t="s">
        <v>67</v>
      </c>
      <c r="E6" s="3" t="s">
        <v>25</v>
      </c>
      <c r="F6" s="134"/>
    </row>
    <row r="7" spans="1:9" ht="18" customHeight="1" x14ac:dyDescent="0.2">
      <c r="A7" s="4" t="s">
        <v>236</v>
      </c>
      <c r="B7" s="2">
        <v>6174366000</v>
      </c>
      <c r="C7" s="2">
        <f>IF(F7&gt;B7,F7-B7,0)</f>
        <v>0</v>
      </c>
      <c r="D7" s="2"/>
      <c r="E7" s="2">
        <f>IF(F7&lt;B7,B7-F7,0)</f>
        <v>109850000</v>
      </c>
      <c r="F7" s="2">
        <v>6064516000</v>
      </c>
      <c r="G7" s="7" t="s">
        <v>483</v>
      </c>
      <c r="H7" s="7">
        <f>+四表!E11</f>
        <v>6064516000</v>
      </c>
      <c r="I7" s="7">
        <f>+F7-H7</f>
        <v>0</v>
      </c>
    </row>
    <row r="8" spans="1:9" ht="18" customHeight="1" x14ac:dyDescent="0.2">
      <c r="A8" s="4" t="s">
        <v>237</v>
      </c>
      <c r="B8" s="2">
        <v>0</v>
      </c>
      <c r="C8" s="2">
        <f>IF(F8&gt;B8,F8-B8,0)</f>
        <v>0</v>
      </c>
      <c r="D8" s="2"/>
      <c r="E8" s="2">
        <f>IF(F8&lt;B8,B8-F8,0)</f>
        <v>0</v>
      </c>
      <c r="F8" s="2">
        <v>0</v>
      </c>
      <c r="G8" s="7" t="s">
        <v>484</v>
      </c>
      <c r="H8" s="7">
        <f>+四表!E12</f>
        <v>0</v>
      </c>
      <c r="I8" s="7">
        <f t="shared" ref="I8:I9" si="0">+F8-H8</f>
        <v>0</v>
      </c>
    </row>
    <row r="9" spans="1:9" ht="18" customHeight="1" x14ac:dyDescent="0.2">
      <c r="A9" s="4" t="s">
        <v>238</v>
      </c>
      <c r="B9" s="2">
        <v>282641454</v>
      </c>
      <c r="C9" s="2">
        <f>F9</f>
        <v>423251108</v>
      </c>
      <c r="D9" s="2">
        <f>+B9</f>
        <v>282641454</v>
      </c>
      <c r="E9" s="2"/>
      <c r="F9" s="2">
        <v>423251108</v>
      </c>
      <c r="G9" s="7" t="s">
        <v>485</v>
      </c>
      <c r="H9" s="7">
        <f>+四表!E20</f>
        <v>423251108</v>
      </c>
      <c r="I9" s="7">
        <f t="shared" si="0"/>
        <v>0</v>
      </c>
    </row>
    <row r="10" spans="1:9" ht="18" customHeight="1" x14ac:dyDescent="0.2">
      <c r="A10" s="4"/>
      <c r="B10" s="2"/>
      <c r="C10" s="2"/>
      <c r="D10" s="2"/>
      <c r="E10" s="2"/>
      <c r="F10" s="2"/>
    </row>
    <row r="11" spans="1:9" ht="18" customHeight="1" x14ac:dyDescent="0.2">
      <c r="A11" s="6" t="s">
        <v>9</v>
      </c>
      <c r="B11" s="19">
        <f>SUM(B7:B10)</f>
        <v>6457007454</v>
      </c>
      <c r="C11" s="19">
        <f t="shared" ref="C11:F11" si="1">SUM(C7:C10)</f>
        <v>423251108</v>
      </c>
      <c r="D11" s="19">
        <f t="shared" si="1"/>
        <v>282641454</v>
      </c>
      <c r="E11" s="19">
        <f t="shared" si="1"/>
        <v>109850000</v>
      </c>
      <c r="F11" s="19">
        <f t="shared" si="1"/>
        <v>6487767108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G43"/>
  <sheetViews>
    <sheetView view="pageBreakPreview" zoomScaleNormal="100" zoomScaleSheetLayoutView="100" workbookViewId="0">
      <selection activeCell="B32" sqref="B32"/>
    </sheetView>
  </sheetViews>
  <sheetFormatPr defaultColWidth="8.90625" defaultRowHeight="11" x14ac:dyDescent="0.2"/>
  <cols>
    <col min="1" max="1" width="25.90625" style="7" customWidth="1"/>
    <col min="2" max="2" width="43.36328125" style="7" bestFit="1" customWidth="1"/>
    <col min="3" max="3" width="33" style="7" bestFit="1" customWidth="1"/>
    <col min="4" max="4" width="16.90625" style="7" customWidth="1"/>
    <col min="5" max="5" width="46.7265625" style="7" bestFit="1" customWidth="1"/>
    <col min="6" max="6" width="9.7265625" style="7" bestFit="1" customWidth="1"/>
    <col min="7" max="16384" width="8.90625" style="7"/>
  </cols>
  <sheetData>
    <row r="1" spans="1:7" ht="14" x14ac:dyDescent="0.2">
      <c r="A1" s="108" t="s">
        <v>141</v>
      </c>
      <c r="B1" s="109"/>
      <c r="C1" s="109"/>
      <c r="D1" s="109"/>
      <c r="E1" s="109"/>
      <c r="F1" s="109"/>
      <c r="G1" s="109"/>
    </row>
    <row r="2" spans="1:7" ht="14" x14ac:dyDescent="0.2">
      <c r="A2" s="43" t="s">
        <v>137</v>
      </c>
      <c r="E2" s="9" t="str">
        <f>"自治体名："&amp;基礎情報!C2</f>
        <v>自治体名：常陸太田市　一般会計等</v>
      </c>
    </row>
    <row r="3" spans="1:7" ht="13" x14ac:dyDescent="0.2">
      <c r="A3" s="8"/>
      <c r="E3" s="9" t="str">
        <f>"年度：令和"&amp;基礎情報!C3&amp;"年度"</f>
        <v>年度：令和4年度</v>
      </c>
    </row>
    <row r="4" spans="1:7" ht="13" x14ac:dyDescent="0.2">
      <c r="A4" s="8"/>
    </row>
    <row r="5" spans="1:7" ht="13" x14ac:dyDescent="0.2">
      <c r="E5" s="9" t="s">
        <v>94</v>
      </c>
    </row>
    <row r="6" spans="1:7" ht="22.5" customHeight="1" x14ac:dyDescent="0.2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2">
      <c r="A7" s="143" t="s">
        <v>77</v>
      </c>
      <c r="B7" s="4"/>
      <c r="C7" s="4"/>
      <c r="D7" s="2"/>
      <c r="E7" s="4"/>
    </row>
    <row r="8" spans="1:7" ht="18" customHeight="1" x14ac:dyDescent="0.2">
      <c r="A8" s="143"/>
      <c r="B8" s="4"/>
      <c r="C8" s="4"/>
      <c r="D8" s="2"/>
      <c r="E8" s="4"/>
    </row>
    <row r="9" spans="1:7" ht="18" customHeight="1" x14ac:dyDescent="0.2">
      <c r="A9" s="143"/>
      <c r="B9" s="4"/>
      <c r="C9" s="4"/>
      <c r="D9" s="2"/>
      <c r="E9" s="4"/>
    </row>
    <row r="10" spans="1:7" ht="18" customHeight="1" x14ac:dyDescent="0.2">
      <c r="A10" s="143"/>
      <c r="B10" s="90"/>
      <c r="C10" s="4"/>
      <c r="D10" s="2"/>
      <c r="E10" s="4"/>
    </row>
    <row r="11" spans="1:7" ht="18" customHeight="1" x14ac:dyDescent="0.2">
      <c r="A11" s="143"/>
      <c r="B11" s="4"/>
      <c r="C11" s="4"/>
      <c r="D11" s="2"/>
      <c r="E11" s="4"/>
    </row>
    <row r="12" spans="1:7" ht="18" customHeight="1" x14ac:dyDescent="0.2">
      <c r="A12" s="143"/>
      <c r="B12" s="4"/>
      <c r="C12" s="4"/>
      <c r="D12" s="2"/>
      <c r="E12" s="4"/>
    </row>
    <row r="13" spans="1:7" ht="18" customHeight="1" x14ac:dyDescent="0.2">
      <c r="A13" s="143"/>
      <c r="B13" s="4"/>
      <c r="C13" s="4"/>
      <c r="D13" s="2"/>
      <c r="E13" s="4"/>
    </row>
    <row r="14" spans="1:7" ht="18" customHeight="1" x14ac:dyDescent="0.2">
      <c r="A14" s="143"/>
      <c r="B14" s="4"/>
      <c r="C14" s="4"/>
      <c r="D14" s="2"/>
      <c r="E14" s="4"/>
    </row>
    <row r="15" spans="1:7" ht="18" customHeight="1" x14ac:dyDescent="0.2">
      <c r="A15" s="143"/>
      <c r="B15" s="4"/>
      <c r="C15" s="4"/>
      <c r="D15" s="2"/>
      <c r="E15" s="4"/>
    </row>
    <row r="16" spans="1:7" ht="18" customHeight="1" x14ac:dyDescent="0.2">
      <c r="A16" s="143"/>
      <c r="B16" s="4"/>
      <c r="C16" s="4"/>
      <c r="D16" s="2"/>
      <c r="E16" s="4"/>
    </row>
    <row r="17" spans="1:5" ht="18" customHeight="1" x14ac:dyDescent="0.2">
      <c r="A17" s="143"/>
      <c r="B17" s="91"/>
      <c r="C17" s="4"/>
      <c r="D17" s="2"/>
      <c r="E17" s="91"/>
    </row>
    <row r="18" spans="1:5" ht="18" customHeight="1" x14ac:dyDescent="0.2">
      <c r="A18" s="143"/>
      <c r="B18" s="91"/>
      <c r="C18" s="4"/>
      <c r="D18" s="2"/>
      <c r="E18" s="91"/>
    </row>
    <row r="19" spans="1:5" ht="18" customHeight="1" x14ac:dyDescent="0.2">
      <c r="A19" s="143"/>
      <c r="B19" s="4"/>
      <c r="C19" s="4"/>
      <c r="D19" s="2"/>
      <c r="E19" s="4"/>
    </row>
    <row r="20" spans="1:5" ht="18" customHeight="1" x14ac:dyDescent="0.2">
      <c r="A20" s="143"/>
      <c r="B20" s="4"/>
      <c r="C20" s="4"/>
      <c r="D20" s="2"/>
      <c r="E20" s="4"/>
    </row>
    <row r="21" spans="1:5" ht="18" customHeight="1" x14ac:dyDescent="0.2">
      <c r="A21" s="143"/>
      <c r="B21" s="4"/>
      <c r="C21" s="4"/>
      <c r="D21" s="2"/>
      <c r="E21" s="4"/>
    </row>
    <row r="22" spans="1:5" ht="18" customHeight="1" x14ac:dyDescent="0.2">
      <c r="A22" s="144"/>
      <c r="B22" s="6" t="s">
        <v>78</v>
      </c>
      <c r="C22" s="18"/>
      <c r="D22" s="19">
        <f>SUM(D7:D21)</f>
        <v>0</v>
      </c>
      <c r="E22" s="62"/>
    </row>
    <row r="23" spans="1:5" ht="18" customHeight="1" x14ac:dyDescent="0.2">
      <c r="A23" s="145" t="s">
        <v>79</v>
      </c>
      <c r="B23" s="91"/>
      <c r="C23" s="4"/>
      <c r="D23" s="2"/>
      <c r="E23" s="4"/>
    </row>
    <row r="24" spans="1:5" ht="18" customHeight="1" x14ac:dyDescent="0.2">
      <c r="A24" s="146"/>
      <c r="B24" s="4"/>
      <c r="C24" s="4"/>
      <c r="D24" s="2"/>
      <c r="E24" s="4"/>
    </row>
    <row r="25" spans="1:5" ht="18" customHeight="1" x14ac:dyDescent="0.2">
      <c r="A25" s="146"/>
      <c r="B25" s="4"/>
      <c r="C25" s="4"/>
      <c r="D25" s="2"/>
      <c r="E25" s="4"/>
    </row>
    <row r="26" spans="1:5" ht="18" customHeight="1" x14ac:dyDescent="0.2">
      <c r="A26" s="146"/>
      <c r="B26" s="4"/>
      <c r="C26" s="4"/>
      <c r="D26" s="2"/>
      <c r="E26" s="4"/>
    </row>
    <row r="27" spans="1:5" ht="18" customHeight="1" x14ac:dyDescent="0.2">
      <c r="A27" s="146"/>
      <c r="B27" s="4"/>
      <c r="C27" s="4"/>
      <c r="D27" s="2"/>
      <c r="E27" s="4"/>
    </row>
    <row r="28" spans="1:5" ht="18" customHeight="1" x14ac:dyDescent="0.2">
      <c r="A28" s="146"/>
      <c r="B28" s="4"/>
      <c r="C28" s="92"/>
      <c r="D28" s="2"/>
      <c r="E28" s="92"/>
    </row>
    <row r="29" spans="1:5" ht="18" customHeight="1" x14ac:dyDescent="0.2">
      <c r="A29" s="146"/>
      <c r="B29" s="4"/>
      <c r="C29" s="4"/>
      <c r="D29" s="2"/>
      <c r="E29" s="4"/>
    </row>
    <row r="30" spans="1:5" ht="18" customHeight="1" x14ac:dyDescent="0.2">
      <c r="A30" s="146"/>
      <c r="B30" s="4"/>
      <c r="C30" s="4"/>
      <c r="D30" s="2"/>
      <c r="E30" s="4"/>
    </row>
    <row r="31" spans="1:5" ht="18" customHeight="1" x14ac:dyDescent="0.2">
      <c r="A31" s="146"/>
      <c r="B31" s="4"/>
      <c r="C31" s="4"/>
      <c r="D31" s="2"/>
      <c r="E31" s="4"/>
    </row>
    <row r="32" spans="1:5" ht="18" customHeight="1" x14ac:dyDescent="0.2">
      <c r="A32" s="146"/>
      <c r="B32" s="4"/>
      <c r="C32" s="4"/>
      <c r="D32" s="2"/>
      <c r="E32" s="4"/>
    </row>
    <row r="33" spans="1:7" ht="18" customHeight="1" x14ac:dyDescent="0.2">
      <c r="A33" s="146"/>
      <c r="B33" s="4"/>
      <c r="C33" s="4"/>
      <c r="D33" s="2"/>
      <c r="E33" s="4"/>
    </row>
    <row r="34" spans="1:7" ht="18" customHeight="1" x14ac:dyDescent="0.2">
      <c r="A34" s="146"/>
      <c r="B34" s="4"/>
      <c r="C34" s="4"/>
      <c r="D34" s="2"/>
      <c r="E34" s="4"/>
    </row>
    <row r="35" spans="1:7" ht="18" customHeight="1" x14ac:dyDescent="0.2">
      <c r="A35" s="146"/>
      <c r="B35" s="4"/>
      <c r="C35" s="4"/>
      <c r="D35" s="2"/>
      <c r="E35" s="4"/>
    </row>
    <row r="36" spans="1:7" ht="18" customHeight="1" x14ac:dyDescent="0.2">
      <c r="A36" s="146"/>
      <c r="B36" s="4"/>
      <c r="C36" s="4"/>
      <c r="D36" s="2"/>
      <c r="E36" s="4"/>
    </row>
    <row r="37" spans="1:7" ht="18" customHeight="1" x14ac:dyDescent="0.2">
      <c r="A37" s="146"/>
      <c r="B37" s="4"/>
      <c r="C37" s="92"/>
      <c r="D37" s="2"/>
      <c r="E37" s="4"/>
    </row>
    <row r="38" spans="1:7" ht="18" customHeight="1" x14ac:dyDescent="0.2">
      <c r="A38" s="146"/>
      <c r="B38" s="4"/>
      <c r="C38" s="4"/>
      <c r="D38" s="2"/>
      <c r="E38" s="4"/>
    </row>
    <row r="39" spans="1:7" ht="18" customHeight="1" x14ac:dyDescent="0.2">
      <c r="A39" s="146"/>
      <c r="B39" s="4"/>
      <c r="C39" s="92"/>
      <c r="D39" s="2"/>
      <c r="E39" s="92"/>
    </row>
    <row r="40" spans="1:7" ht="18" customHeight="1" x14ac:dyDescent="0.2">
      <c r="A40" s="146"/>
      <c r="B40" s="4"/>
      <c r="C40" s="4"/>
      <c r="D40" s="2"/>
      <c r="E40" s="4"/>
    </row>
    <row r="41" spans="1:7" ht="18" customHeight="1" x14ac:dyDescent="0.2">
      <c r="A41" s="146"/>
      <c r="B41" s="19"/>
      <c r="C41" s="19"/>
      <c r="D41" s="19"/>
      <c r="E41" s="19"/>
    </row>
    <row r="42" spans="1:7" ht="18" customHeight="1" x14ac:dyDescent="0.2">
      <c r="A42" s="147"/>
      <c r="B42" s="6" t="s">
        <v>78</v>
      </c>
      <c r="C42" s="18"/>
      <c r="D42" s="19">
        <f>SUM(D23:D41)</f>
        <v>0</v>
      </c>
      <c r="E42" s="62"/>
      <c r="F42" s="7" t="s">
        <v>461</v>
      </c>
    </row>
    <row r="43" spans="1:7" ht="18" customHeight="1" x14ac:dyDescent="0.2">
      <c r="A43" s="6" t="s">
        <v>9</v>
      </c>
      <c r="B43" s="18"/>
      <c r="C43" s="18"/>
      <c r="D43" s="19">
        <f>+D22+D42</f>
        <v>0</v>
      </c>
      <c r="E43" s="62"/>
      <c r="F43" s="7">
        <f>+四表!J25</f>
        <v>4331038529</v>
      </c>
      <c r="G43" s="7">
        <f>+D43-F43</f>
        <v>-4331038529</v>
      </c>
    </row>
  </sheetData>
  <mergeCells count="3">
    <mergeCell ref="A7:A22"/>
    <mergeCell ref="A1:G1"/>
    <mergeCell ref="A23:A42"/>
  </mergeCells>
  <phoneticPr fontId="3"/>
  <pageMargins left="0.78740157480314965" right="0.39370078740157483" top="0.6692913385826772" bottom="0.39370078740157483" header="0.19685039370078741" footer="0.1968503937007874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L55"/>
  <sheetViews>
    <sheetView view="pageBreakPreview" topLeftCell="A31" zoomScaleNormal="100" zoomScaleSheetLayoutView="100" workbookViewId="0">
      <selection activeCell="E33" sqref="E33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6" width="18.90625" style="7" bestFit="1" customWidth="1"/>
    <col min="7" max="7" width="11.36328125" style="7" bestFit="1" customWidth="1"/>
    <col min="8" max="8" width="11.36328125" style="88" bestFit="1" customWidth="1"/>
    <col min="9" max="9" width="11.36328125" style="7" customWidth="1"/>
    <col min="10" max="16384" width="8.90625" style="7"/>
  </cols>
  <sheetData>
    <row r="1" spans="1:12" ht="14" x14ac:dyDescent="0.2">
      <c r="A1" s="108" t="s">
        <v>142</v>
      </c>
      <c r="B1" s="109"/>
      <c r="C1" s="109"/>
      <c r="D1" s="109"/>
      <c r="E1" s="109"/>
      <c r="F1" s="109"/>
      <c r="G1" s="109"/>
    </row>
    <row r="2" spans="1:12" s="43" customFormat="1" ht="14" x14ac:dyDescent="0.2">
      <c r="A2" s="43" t="s">
        <v>138</v>
      </c>
      <c r="E2" s="55" t="str">
        <f>"自治体名："&amp;基礎情報!C2</f>
        <v>自治体名：常陸太田市　一般会計等</v>
      </c>
      <c r="H2" s="89"/>
    </row>
    <row r="3" spans="1:12" ht="13" x14ac:dyDescent="0.2">
      <c r="A3" s="8"/>
      <c r="E3" s="55" t="str">
        <f>"年度：令和"&amp;基礎情報!C3&amp;"年度"</f>
        <v>年度：令和4年度</v>
      </c>
    </row>
    <row r="4" spans="1:12" ht="13" x14ac:dyDescent="0.2">
      <c r="A4" s="8"/>
    </row>
    <row r="5" spans="1:12" ht="13" x14ac:dyDescent="0.2">
      <c r="E5" s="9" t="s">
        <v>94</v>
      </c>
    </row>
    <row r="6" spans="1:12" ht="22.5" customHeight="1" x14ac:dyDescent="0.2">
      <c r="A6" s="3" t="s">
        <v>85</v>
      </c>
      <c r="B6" s="3" t="s">
        <v>72</v>
      </c>
      <c r="C6" s="134" t="s">
        <v>84</v>
      </c>
      <c r="D6" s="134"/>
      <c r="E6" s="3" t="s">
        <v>75</v>
      </c>
      <c r="H6" s="88" t="s">
        <v>505</v>
      </c>
      <c r="I6" s="7" t="s">
        <v>506</v>
      </c>
    </row>
    <row r="7" spans="1:12" ht="18" customHeight="1" x14ac:dyDescent="0.2">
      <c r="A7" s="134" t="s">
        <v>267</v>
      </c>
      <c r="B7" s="144" t="s">
        <v>83</v>
      </c>
      <c r="C7" s="148" t="s">
        <v>486</v>
      </c>
      <c r="D7" s="149"/>
      <c r="E7" s="2">
        <f>+H7+I7</f>
        <v>5287947555</v>
      </c>
      <c r="H7" s="88">
        <v>5307895115</v>
      </c>
      <c r="I7" s="7">
        <f>SUM(L7:L10)</f>
        <v>-19947560</v>
      </c>
      <c r="L7" s="7">
        <v>409037</v>
      </c>
    </row>
    <row r="8" spans="1:12" ht="18" customHeight="1" x14ac:dyDescent="0.2">
      <c r="A8" s="134"/>
      <c r="B8" s="144"/>
      <c r="C8" s="148" t="s">
        <v>487</v>
      </c>
      <c r="D8" s="149"/>
      <c r="E8" s="2">
        <f t="shared" ref="E8:E20" si="0">+H8+I8</f>
        <v>375490000</v>
      </c>
      <c r="H8" s="88">
        <v>375490000</v>
      </c>
      <c r="L8" s="7">
        <v>-18613828</v>
      </c>
    </row>
    <row r="9" spans="1:12" ht="18" customHeight="1" x14ac:dyDescent="0.2">
      <c r="A9" s="134"/>
      <c r="B9" s="144"/>
      <c r="C9" s="148" t="s">
        <v>488</v>
      </c>
      <c r="D9" s="149"/>
      <c r="E9" s="2">
        <f t="shared" si="0"/>
        <v>2022000</v>
      </c>
      <c r="H9" s="88">
        <v>2022000</v>
      </c>
      <c r="L9" s="7">
        <v>-643009</v>
      </c>
    </row>
    <row r="10" spans="1:12" ht="18" customHeight="1" x14ac:dyDescent="0.2">
      <c r="A10" s="134"/>
      <c r="B10" s="144"/>
      <c r="C10" s="148" t="s">
        <v>489</v>
      </c>
      <c r="D10" s="149"/>
      <c r="E10" s="2">
        <f t="shared" si="0"/>
        <v>29311000</v>
      </c>
      <c r="H10" s="88">
        <v>29311000</v>
      </c>
      <c r="L10" s="7">
        <v>-1099760</v>
      </c>
    </row>
    <row r="11" spans="1:12" ht="18" customHeight="1" x14ac:dyDescent="0.2">
      <c r="A11" s="134"/>
      <c r="B11" s="144"/>
      <c r="C11" s="148" t="s">
        <v>490</v>
      </c>
      <c r="D11" s="149"/>
      <c r="E11" s="2">
        <f t="shared" si="0"/>
        <v>23164000</v>
      </c>
      <c r="H11" s="88">
        <v>23164000</v>
      </c>
    </row>
    <row r="12" spans="1:12" ht="18" customHeight="1" x14ac:dyDescent="0.2">
      <c r="A12" s="134"/>
      <c r="B12" s="144"/>
      <c r="C12" s="148" t="s">
        <v>560</v>
      </c>
      <c r="D12" s="149"/>
      <c r="E12" s="2">
        <f t="shared" si="0"/>
        <v>71702000</v>
      </c>
      <c r="H12" s="88">
        <v>71702000</v>
      </c>
    </row>
    <row r="13" spans="1:12" ht="18" customHeight="1" x14ac:dyDescent="0.2">
      <c r="A13" s="134"/>
      <c r="B13" s="144"/>
      <c r="C13" s="148" t="s">
        <v>491</v>
      </c>
      <c r="D13" s="149"/>
      <c r="E13" s="2">
        <f t="shared" si="0"/>
        <v>1114209000</v>
      </c>
      <c r="H13" s="88">
        <v>1114209000</v>
      </c>
    </row>
    <row r="14" spans="1:12" ht="18" customHeight="1" x14ac:dyDescent="0.2">
      <c r="A14" s="134"/>
      <c r="B14" s="144"/>
      <c r="C14" s="148" t="s">
        <v>492</v>
      </c>
      <c r="D14" s="149"/>
      <c r="E14" s="2">
        <f t="shared" si="0"/>
        <v>61710950</v>
      </c>
      <c r="H14" s="88">
        <v>61710950</v>
      </c>
    </row>
    <row r="15" spans="1:12" ht="18" customHeight="1" x14ac:dyDescent="0.2">
      <c r="A15" s="134"/>
      <c r="B15" s="144"/>
      <c r="C15" s="148" t="s">
        <v>497</v>
      </c>
      <c r="D15" s="149"/>
      <c r="E15" s="2">
        <f t="shared" si="0"/>
        <v>32007000</v>
      </c>
      <c r="H15" s="88">
        <v>32007000</v>
      </c>
    </row>
    <row r="16" spans="1:12" ht="18" customHeight="1" x14ac:dyDescent="0.2">
      <c r="A16" s="134"/>
      <c r="B16" s="144"/>
      <c r="C16" s="148" t="s">
        <v>493</v>
      </c>
      <c r="D16" s="149"/>
      <c r="E16" s="2">
        <f t="shared" si="0"/>
        <v>35439000</v>
      </c>
      <c r="H16" s="88">
        <v>35439000</v>
      </c>
    </row>
    <row r="17" spans="1:9" ht="18" customHeight="1" x14ac:dyDescent="0.2">
      <c r="A17" s="134"/>
      <c r="B17" s="144"/>
      <c r="C17" s="148" t="s">
        <v>494</v>
      </c>
      <c r="D17" s="149"/>
      <c r="E17" s="2">
        <f t="shared" si="0"/>
        <v>9542741000</v>
      </c>
      <c r="H17" s="88">
        <v>9542741000</v>
      </c>
    </row>
    <row r="18" spans="1:9" ht="18" customHeight="1" x14ac:dyDescent="0.2">
      <c r="A18" s="134"/>
      <c r="B18" s="144"/>
      <c r="C18" s="148" t="s">
        <v>495</v>
      </c>
      <c r="D18" s="149"/>
      <c r="E18" s="2">
        <f t="shared" si="0"/>
        <v>4165000</v>
      </c>
      <c r="H18" s="88">
        <v>4165000</v>
      </c>
    </row>
    <row r="19" spans="1:9" ht="18" customHeight="1" x14ac:dyDescent="0.2">
      <c r="A19" s="134"/>
      <c r="B19" s="144"/>
      <c r="C19" s="148" t="s">
        <v>562</v>
      </c>
      <c r="D19" s="149"/>
      <c r="E19" s="2">
        <f t="shared" si="0"/>
        <v>48940647</v>
      </c>
      <c r="H19" s="88">
        <v>49021897</v>
      </c>
      <c r="I19" s="7">
        <v>-81250</v>
      </c>
    </row>
    <row r="20" spans="1:9" ht="18" customHeight="1" x14ac:dyDescent="0.2">
      <c r="A20" s="134"/>
      <c r="B20" s="144"/>
      <c r="C20" s="148" t="s">
        <v>496</v>
      </c>
      <c r="D20" s="149"/>
      <c r="E20" s="2">
        <f t="shared" si="0"/>
        <v>50084739</v>
      </c>
      <c r="H20" s="88">
        <v>50084739</v>
      </c>
    </row>
    <row r="21" spans="1:9" ht="18" customHeight="1" x14ac:dyDescent="0.2">
      <c r="A21" s="134"/>
      <c r="B21" s="144"/>
      <c r="C21" s="148" t="s">
        <v>561</v>
      </c>
      <c r="D21" s="149"/>
      <c r="E21" s="2">
        <f>+H21+I21</f>
        <v>33473237</v>
      </c>
      <c r="H21" s="88">
        <v>33473237</v>
      </c>
    </row>
    <row r="22" spans="1:9" ht="18" customHeight="1" x14ac:dyDescent="0.2">
      <c r="A22" s="134"/>
      <c r="B22" s="144"/>
      <c r="C22" s="144" t="s">
        <v>36</v>
      </c>
      <c r="D22" s="149"/>
      <c r="E22" s="2">
        <f>SUM(E7:E21)</f>
        <v>16712407128</v>
      </c>
    </row>
    <row r="23" spans="1:9" ht="18" customHeight="1" x14ac:dyDescent="0.2">
      <c r="A23" s="134"/>
      <c r="B23" s="144" t="s">
        <v>82</v>
      </c>
      <c r="C23" s="151" t="s">
        <v>81</v>
      </c>
      <c r="D23" s="4" t="s">
        <v>265</v>
      </c>
      <c r="E23" s="2">
        <v>752487000</v>
      </c>
      <c r="H23" s="7"/>
    </row>
    <row r="24" spans="1:9" ht="18" customHeight="1" x14ac:dyDescent="0.2">
      <c r="A24" s="134"/>
      <c r="B24" s="144"/>
      <c r="C24" s="144"/>
      <c r="D24" s="4" t="s">
        <v>266</v>
      </c>
      <c r="E24" s="2">
        <f>27354000+9000000</f>
        <v>36354000</v>
      </c>
      <c r="F24" s="7" t="s">
        <v>498</v>
      </c>
      <c r="H24" s="7"/>
    </row>
    <row r="25" spans="1:9" ht="18" customHeight="1" x14ac:dyDescent="0.2">
      <c r="A25" s="134"/>
      <c r="B25" s="144"/>
      <c r="C25" s="144"/>
      <c r="D25" s="6" t="s">
        <v>78</v>
      </c>
      <c r="E25" s="2">
        <f>SUM(E23:E24)</f>
        <v>788841000</v>
      </c>
      <c r="F25" s="7">
        <f>+四表!V38</f>
        <v>788841000</v>
      </c>
      <c r="G25" s="7">
        <f>+E25-F25</f>
        <v>0</v>
      </c>
    </row>
    <row r="26" spans="1:9" ht="18" customHeight="1" x14ac:dyDescent="0.2">
      <c r="A26" s="134"/>
      <c r="B26" s="144"/>
      <c r="C26" s="151" t="s">
        <v>80</v>
      </c>
      <c r="D26" s="4" t="s">
        <v>265</v>
      </c>
      <c r="E26" s="2">
        <f>F26-E23</f>
        <v>3548430648</v>
      </c>
      <c r="F26" s="7">
        <v>4300917648</v>
      </c>
    </row>
    <row r="27" spans="1:9" ht="18" customHeight="1" x14ac:dyDescent="0.2">
      <c r="A27" s="134"/>
      <c r="B27" s="144"/>
      <c r="C27" s="144"/>
      <c r="D27" s="4" t="s">
        <v>266</v>
      </c>
      <c r="E27" s="2">
        <f>F27-E24</f>
        <v>1455084170</v>
      </c>
      <c r="F27" s="7">
        <v>1491438170</v>
      </c>
    </row>
    <row r="28" spans="1:9" ht="18" customHeight="1" x14ac:dyDescent="0.2">
      <c r="A28" s="134"/>
      <c r="B28" s="144"/>
      <c r="C28" s="144"/>
      <c r="D28" s="6" t="s">
        <v>78</v>
      </c>
      <c r="E28" s="2">
        <f>SUM(E26:E27)</f>
        <v>5003514818</v>
      </c>
    </row>
    <row r="29" spans="1:9" ht="18" customHeight="1" x14ac:dyDescent="0.2">
      <c r="A29" s="150"/>
      <c r="B29" s="149"/>
      <c r="C29" s="144" t="s">
        <v>36</v>
      </c>
      <c r="D29" s="149"/>
      <c r="E29" s="2">
        <f>+E25+E28</f>
        <v>5792355818</v>
      </c>
    </row>
    <row r="30" spans="1:9" ht="18" customHeight="1" x14ac:dyDescent="0.2">
      <c r="A30" s="150"/>
      <c r="B30" s="134" t="s">
        <v>9</v>
      </c>
      <c r="C30" s="150"/>
      <c r="D30" s="150"/>
      <c r="E30" s="61">
        <f>+E22+E29</f>
        <v>22504762946</v>
      </c>
    </row>
    <row r="31" spans="1:9" ht="18" customHeight="1" x14ac:dyDescent="0.2">
      <c r="A31" s="134" t="s">
        <v>475</v>
      </c>
      <c r="B31" s="144" t="s">
        <v>83</v>
      </c>
      <c r="C31" s="148"/>
      <c r="D31" s="149"/>
      <c r="E31" s="2"/>
    </row>
    <row r="32" spans="1:9" ht="18" customHeight="1" x14ac:dyDescent="0.2">
      <c r="A32" s="134"/>
      <c r="B32" s="144"/>
      <c r="C32" s="152"/>
      <c r="D32" s="152"/>
      <c r="E32" s="2"/>
    </row>
    <row r="33" spans="1:5" ht="18" customHeight="1" x14ac:dyDescent="0.2">
      <c r="A33" s="134"/>
      <c r="B33" s="144"/>
      <c r="C33" s="148"/>
      <c r="D33" s="149"/>
      <c r="E33" s="2"/>
    </row>
    <row r="34" spans="1:5" ht="18" customHeight="1" x14ac:dyDescent="0.2">
      <c r="A34" s="134"/>
      <c r="B34" s="144"/>
      <c r="C34" s="152"/>
      <c r="D34" s="152"/>
      <c r="E34" s="2"/>
    </row>
    <row r="35" spans="1:5" ht="18" customHeight="1" x14ac:dyDescent="0.2">
      <c r="A35" s="134"/>
      <c r="B35" s="144"/>
      <c r="C35" s="144" t="s">
        <v>36</v>
      </c>
      <c r="D35" s="149"/>
      <c r="E35" s="2">
        <f>SUM(E31:E34)</f>
        <v>0</v>
      </c>
    </row>
    <row r="36" spans="1:5" ht="18" customHeight="1" x14ac:dyDescent="0.2">
      <c r="A36" s="134"/>
      <c r="B36" s="144" t="s">
        <v>82</v>
      </c>
      <c r="C36" s="6" t="s">
        <v>81</v>
      </c>
      <c r="D36" s="4"/>
      <c r="E36" s="2"/>
    </row>
    <row r="37" spans="1:5" ht="18" customHeight="1" x14ac:dyDescent="0.2">
      <c r="A37" s="134"/>
      <c r="B37" s="144"/>
      <c r="C37" s="6" t="s">
        <v>80</v>
      </c>
      <c r="D37" s="4"/>
      <c r="E37" s="2"/>
    </row>
    <row r="38" spans="1:5" ht="18" customHeight="1" x14ac:dyDescent="0.2">
      <c r="A38" s="150"/>
      <c r="B38" s="149"/>
      <c r="C38" s="144" t="s">
        <v>36</v>
      </c>
      <c r="D38" s="149"/>
      <c r="E38" s="2">
        <f>SUM(E36:E37)</f>
        <v>0</v>
      </c>
    </row>
    <row r="39" spans="1:5" ht="18" customHeight="1" x14ac:dyDescent="0.2">
      <c r="A39" s="150"/>
      <c r="B39" s="134" t="s">
        <v>9</v>
      </c>
      <c r="C39" s="150"/>
      <c r="D39" s="150"/>
      <c r="E39" s="61">
        <f>+E35+E38</f>
        <v>0</v>
      </c>
    </row>
    <row r="40" spans="1:5" ht="18" customHeight="1" x14ac:dyDescent="0.2">
      <c r="A40" s="134" t="s">
        <v>476</v>
      </c>
      <c r="B40" s="6" t="s">
        <v>83</v>
      </c>
      <c r="C40" s="148"/>
      <c r="D40" s="149"/>
      <c r="E40" s="86">
        <f>+E22+E35</f>
        <v>16712407128</v>
      </c>
    </row>
    <row r="41" spans="1:5" ht="18" customHeight="1" x14ac:dyDescent="0.2">
      <c r="A41" s="134"/>
      <c r="B41" s="144" t="s">
        <v>477</v>
      </c>
      <c r="C41" s="76" t="s">
        <v>478</v>
      </c>
      <c r="D41" s="4"/>
      <c r="E41" s="86">
        <f>+E25+E36</f>
        <v>788841000</v>
      </c>
    </row>
    <row r="42" spans="1:5" ht="18" customHeight="1" x14ac:dyDescent="0.2">
      <c r="A42" s="134"/>
      <c r="B42" s="144"/>
      <c r="C42" s="76" t="s">
        <v>479</v>
      </c>
      <c r="D42" s="4"/>
      <c r="E42" s="86">
        <f>+E28+E37</f>
        <v>5003514818</v>
      </c>
    </row>
    <row r="43" spans="1:5" ht="18" customHeight="1" x14ac:dyDescent="0.2">
      <c r="A43" s="150"/>
      <c r="B43" s="149"/>
      <c r="C43" s="144" t="s">
        <v>36</v>
      </c>
      <c r="D43" s="149"/>
      <c r="E43" s="2">
        <f>SUM(E41:E42)</f>
        <v>5792355818</v>
      </c>
    </row>
    <row r="44" spans="1:5" ht="18" customHeight="1" x14ac:dyDescent="0.2">
      <c r="A44" s="150"/>
      <c r="B44" s="134" t="s">
        <v>9</v>
      </c>
      <c r="C44" s="150"/>
      <c r="D44" s="150"/>
      <c r="E44" s="87">
        <f>+E30+E39</f>
        <v>22504762946</v>
      </c>
    </row>
    <row r="45" spans="1:5" ht="18" customHeight="1" x14ac:dyDescent="0.2">
      <c r="A45" s="134" t="s">
        <v>480</v>
      </c>
      <c r="B45" s="6" t="s">
        <v>83</v>
      </c>
      <c r="C45" s="148"/>
      <c r="D45" s="149"/>
      <c r="E45" s="86">
        <f>-E32</f>
        <v>0</v>
      </c>
    </row>
    <row r="46" spans="1:5" ht="18" customHeight="1" x14ac:dyDescent="0.2">
      <c r="A46" s="134"/>
      <c r="B46" s="144" t="s">
        <v>477</v>
      </c>
      <c r="C46" s="76" t="s">
        <v>478</v>
      </c>
      <c r="D46" s="4"/>
      <c r="E46" s="86"/>
    </row>
    <row r="47" spans="1:5" ht="18" customHeight="1" x14ac:dyDescent="0.2">
      <c r="A47" s="134"/>
      <c r="B47" s="144"/>
      <c r="C47" s="76" t="s">
        <v>479</v>
      </c>
      <c r="D47" s="4"/>
      <c r="E47" s="86"/>
    </row>
    <row r="48" spans="1:5" ht="18" customHeight="1" x14ac:dyDescent="0.2">
      <c r="A48" s="150"/>
      <c r="B48" s="149"/>
      <c r="C48" s="144" t="s">
        <v>36</v>
      </c>
      <c r="D48" s="149"/>
      <c r="E48" s="2">
        <f>SUM(E46:E47)</f>
        <v>0</v>
      </c>
    </row>
    <row r="49" spans="1:7" ht="18" customHeight="1" x14ac:dyDescent="0.2">
      <c r="A49" s="150"/>
      <c r="B49" s="134" t="s">
        <v>9</v>
      </c>
      <c r="C49" s="150"/>
      <c r="D49" s="150"/>
      <c r="E49" s="87">
        <f>+E45+E48</f>
        <v>0</v>
      </c>
      <c r="F49" s="7" t="s">
        <v>144</v>
      </c>
    </row>
    <row r="50" spans="1:7" ht="18" customHeight="1" x14ac:dyDescent="0.2">
      <c r="A50" s="134" t="s">
        <v>243</v>
      </c>
      <c r="B50" s="6" t="s">
        <v>83</v>
      </c>
      <c r="C50" s="148"/>
      <c r="D50" s="149"/>
      <c r="E50" s="86">
        <f>+E40+E45</f>
        <v>16712407128</v>
      </c>
      <c r="F50" s="7">
        <f>四表!N11</f>
        <v>16712407128</v>
      </c>
      <c r="G50" s="7">
        <f>+E50-F50</f>
        <v>0</v>
      </c>
    </row>
    <row r="51" spans="1:7" ht="18" customHeight="1" x14ac:dyDescent="0.2">
      <c r="A51" s="134"/>
      <c r="B51" s="144" t="s">
        <v>477</v>
      </c>
      <c r="C51" s="76" t="s">
        <v>478</v>
      </c>
      <c r="D51" s="4"/>
      <c r="E51" s="86">
        <f>+E41+E46</f>
        <v>788841000</v>
      </c>
    </row>
    <row r="52" spans="1:7" ht="18" customHeight="1" x14ac:dyDescent="0.2">
      <c r="A52" s="134"/>
      <c r="B52" s="144"/>
      <c r="C52" s="76" t="s">
        <v>479</v>
      </c>
      <c r="D52" s="4"/>
      <c r="E52" s="86">
        <f>+E42+E47</f>
        <v>5003514818</v>
      </c>
      <c r="F52" s="7" t="s">
        <v>268</v>
      </c>
    </row>
    <row r="53" spans="1:7" ht="18" customHeight="1" x14ac:dyDescent="0.2">
      <c r="A53" s="150"/>
      <c r="B53" s="149"/>
      <c r="C53" s="144" t="s">
        <v>36</v>
      </c>
      <c r="D53" s="149"/>
      <c r="E53" s="86">
        <f>+E43+E48</f>
        <v>5792355818</v>
      </c>
      <c r="F53" s="7">
        <f>+四表!N12</f>
        <v>5792355818</v>
      </c>
      <c r="G53" s="7">
        <f>+E53-F53</f>
        <v>0</v>
      </c>
    </row>
    <row r="54" spans="1:7" ht="18" customHeight="1" x14ac:dyDescent="0.2">
      <c r="A54" s="150"/>
      <c r="B54" s="134" t="s">
        <v>9</v>
      </c>
      <c r="C54" s="150"/>
      <c r="D54" s="150"/>
      <c r="E54" s="87">
        <f>+E44+E49</f>
        <v>22504762946</v>
      </c>
      <c r="F54" s="7" t="s">
        <v>460</v>
      </c>
    </row>
    <row r="55" spans="1:7" x14ac:dyDescent="0.2">
      <c r="F55" s="7">
        <f>+四表!N10</f>
        <v>22504762946</v>
      </c>
      <c r="G55" s="7">
        <f>+E54-F55</f>
        <v>0</v>
      </c>
    </row>
  </sheetData>
  <mergeCells count="50">
    <mergeCell ref="A50:A54"/>
    <mergeCell ref="C50:D50"/>
    <mergeCell ref="B51:B53"/>
    <mergeCell ref="C53:D53"/>
    <mergeCell ref="B54:D54"/>
    <mergeCell ref="A45:A49"/>
    <mergeCell ref="C45:D45"/>
    <mergeCell ref="B46:B48"/>
    <mergeCell ref="C48:D48"/>
    <mergeCell ref="B49:D49"/>
    <mergeCell ref="A40:A44"/>
    <mergeCell ref="C40:D40"/>
    <mergeCell ref="B41:B43"/>
    <mergeCell ref="C43:D43"/>
    <mergeCell ref="B44:D44"/>
    <mergeCell ref="C16:D16"/>
    <mergeCell ref="C17:D17"/>
    <mergeCell ref="C18:D18"/>
    <mergeCell ref="C19:D19"/>
    <mergeCell ref="A31:A39"/>
    <mergeCell ref="B31:B35"/>
    <mergeCell ref="C31:D31"/>
    <mergeCell ref="C32:D32"/>
    <mergeCell ref="C33:D33"/>
    <mergeCell ref="C34:D34"/>
    <mergeCell ref="C35:D35"/>
    <mergeCell ref="B36:B38"/>
    <mergeCell ref="C38:D38"/>
    <mergeCell ref="B39:D39"/>
    <mergeCell ref="A1:G1"/>
    <mergeCell ref="A7:A30"/>
    <mergeCell ref="B7:B22"/>
    <mergeCell ref="C7:D7"/>
    <mergeCell ref="C12:D12"/>
    <mergeCell ref="C20:D20"/>
    <mergeCell ref="C21:D21"/>
    <mergeCell ref="C22:D22"/>
    <mergeCell ref="B23:B29"/>
    <mergeCell ref="C23:C25"/>
    <mergeCell ref="C26:C28"/>
    <mergeCell ref="C6:D6"/>
    <mergeCell ref="C29:D29"/>
    <mergeCell ref="B30:D30"/>
    <mergeCell ref="C13:D13"/>
    <mergeCell ref="C15:D15"/>
    <mergeCell ref="C9:D9"/>
    <mergeCell ref="C10:D10"/>
    <mergeCell ref="C11:D11"/>
    <mergeCell ref="C8:D8"/>
    <mergeCell ref="C14:D14"/>
  </mergeCells>
  <phoneticPr fontId="3"/>
  <pageMargins left="0.59055118110236227" right="0.39370078740157483" top="0.6692913385826772" bottom="0.39370078740157483" header="0.19685039370078741" footer="0.1968503937007874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zoomScaleNormal="100" zoomScaleSheetLayoutView="100" workbookViewId="0">
      <selection activeCell="I22" sqref="I22"/>
    </sheetView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自治体名：常陸太田市　一般会計等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年度：令和4年度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53" t="s">
        <v>72</v>
      </c>
      <c r="B5" s="155" t="s">
        <v>75</v>
      </c>
      <c r="C5" s="155" t="s">
        <v>88</v>
      </c>
      <c r="D5" s="155"/>
      <c r="E5" s="155"/>
      <c r="F5" s="155"/>
    </row>
    <row r="6" spans="1:13" ht="20.25" customHeight="1" x14ac:dyDescent="0.2">
      <c r="A6" s="153"/>
      <c r="B6" s="155"/>
      <c r="C6" s="155" t="s">
        <v>82</v>
      </c>
      <c r="D6" s="155" t="s">
        <v>89</v>
      </c>
      <c r="E6" s="155" t="s">
        <v>83</v>
      </c>
      <c r="F6" s="155" t="s">
        <v>25</v>
      </c>
    </row>
    <row r="7" spans="1:13" ht="20.25" customHeight="1" thickBot="1" x14ac:dyDescent="0.25">
      <c r="A7" s="154"/>
      <c r="B7" s="156"/>
      <c r="C7" s="156"/>
      <c r="D7" s="156"/>
      <c r="E7" s="156"/>
      <c r="F7" s="156"/>
      <c r="H7" s="8" t="s">
        <v>288</v>
      </c>
      <c r="K7" s="8" t="s">
        <v>290</v>
      </c>
    </row>
    <row r="8" spans="1:13" ht="20.25" customHeight="1" thickTop="1" x14ac:dyDescent="0.2">
      <c r="A8" s="26" t="s">
        <v>90</v>
      </c>
      <c r="B8" s="27">
        <f>+四表!J42</f>
        <v>23681943236</v>
      </c>
      <c r="C8" s="27">
        <f>+C12-C9-C10</f>
        <v>5003514818</v>
      </c>
      <c r="D8" s="27">
        <f>+D12-D9-D10</f>
        <v>454652818</v>
      </c>
      <c r="E8" s="27">
        <f>+B8-C8-D8-F8</f>
        <v>12835398261</v>
      </c>
      <c r="F8" s="27">
        <f>+J26</f>
        <v>5388377339</v>
      </c>
      <c r="H8" s="9" t="s">
        <v>239</v>
      </c>
      <c r="I8" s="64" t="s">
        <v>240</v>
      </c>
      <c r="J8" s="8">
        <f>+四表!J18</f>
        <v>4921677472</v>
      </c>
      <c r="K8" s="9" t="s">
        <v>244</v>
      </c>
      <c r="L8" s="8" t="s">
        <v>245</v>
      </c>
      <c r="M8" s="8">
        <f>+四表!V9</f>
        <v>19580778230</v>
      </c>
    </row>
    <row r="9" spans="1:13" ht="20.25" customHeight="1" x14ac:dyDescent="0.2">
      <c r="A9" s="26" t="s">
        <v>91</v>
      </c>
      <c r="B9" s="27">
        <f>+四表!O15</f>
        <v>2643733605</v>
      </c>
      <c r="C9" s="27">
        <f>+四表!V38</f>
        <v>788841000</v>
      </c>
      <c r="D9" s="27">
        <f>ROUNDDOWN(C15*C16/C17,0)</f>
        <v>1075647182</v>
      </c>
      <c r="E9" s="27">
        <f>+B9-C9-D9-F9</f>
        <v>779245423</v>
      </c>
      <c r="F9" s="27">
        <v>0</v>
      </c>
      <c r="H9" s="9" t="s">
        <v>239</v>
      </c>
      <c r="I9" s="64" t="s">
        <v>241</v>
      </c>
      <c r="J9" s="8">
        <f>+四表!J12</f>
        <v>423251108</v>
      </c>
      <c r="K9" s="9" t="s">
        <v>244</v>
      </c>
      <c r="L9" s="8" t="s">
        <v>277</v>
      </c>
      <c r="M9" s="8">
        <f>+四表!V25</f>
        <v>0</v>
      </c>
    </row>
    <row r="10" spans="1:13" ht="20.25" customHeight="1" x14ac:dyDescent="0.2">
      <c r="A10" s="26" t="s">
        <v>92</v>
      </c>
      <c r="B10" s="27">
        <f>+四表!O17</f>
        <v>1349111639</v>
      </c>
      <c r="C10" s="27"/>
      <c r="D10" s="27"/>
      <c r="E10" s="27">
        <f>+B10-C10-D10-F10</f>
        <v>1349111639</v>
      </c>
      <c r="F10" s="27">
        <v>0</v>
      </c>
      <c r="H10" s="9" t="s">
        <v>239</v>
      </c>
      <c r="I10" s="64" t="s">
        <v>242</v>
      </c>
      <c r="J10" s="8">
        <f>+四表!J13</f>
        <v>-109850000</v>
      </c>
      <c r="K10" s="9" t="s">
        <v>244</v>
      </c>
      <c r="L10" s="8" t="s">
        <v>246</v>
      </c>
      <c r="M10" s="8">
        <f>+四表!V22</f>
        <v>5003514818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272</v>
      </c>
      <c r="I11" s="8" t="s">
        <v>273</v>
      </c>
      <c r="J11" s="8">
        <f>+四表!J36</f>
        <v>1179035</v>
      </c>
      <c r="K11" s="9" t="s">
        <v>244</v>
      </c>
      <c r="L11" s="8" t="s">
        <v>247</v>
      </c>
      <c r="M11" s="8">
        <f>+四表!V23</f>
        <v>415773930</v>
      </c>
    </row>
    <row r="12" spans="1:13" ht="20.25" customHeight="1" x14ac:dyDescent="0.2">
      <c r="A12" s="28" t="s">
        <v>9</v>
      </c>
      <c r="B12" s="27">
        <f>SUM(B8:B11)</f>
        <v>27674788480</v>
      </c>
      <c r="C12" s="27">
        <f>+四表!N12</f>
        <v>5792355818</v>
      </c>
      <c r="D12" s="27">
        <f>+四表!V49-C18</f>
        <v>1530300000</v>
      </c>
      <c r="E12" s="27">
        <f>SUM(E8:E11)</f>
        <v>14963755323</v>
      </c>
      <c r="F12" s="27">
        <f>SUM(F8:F11)</f>
        <v>5388377339</v>
      </c>
      <c r="H12" s="9" t="s">
        <v>272</v>
      </c>
      <c r="I12" s="8" t="s">
        <v>274</v>
      </c>
      <c r="J12" s="8">
        <f>+四表!J37</f>
        <v>0</v>
      </c>
      <c r="K12" s="9" t="s">
        <v>244</v>
      </c>
      <c r="L12" s="8" t="s">
        <v>248</v>
      </c>
      <c r="M12" s="8">
        <f>+四表!V24</f>
        <v>538610345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272</v>
      </c>
      <c r="I13" s="8" t="s">
        <v>285</v>
      </c>
      <c r="J13" s="8">
        <f>+四表!J35</f>
        <v>149876547</v>
      </c>
      <c r="K13" s="9" t="s">
        <v>244</v>
      </c>
      <c r="L13" s="8" t="s">
        <v>281</v>
      </c>
      <c r="M13" s="8">
        <f>+四表!V28</f>
        <v>0</v>
      </c>
    </row>
    <row r="14" spans="1:13" ht="20.25" customHeight="1" x14ac:dyDescent="0.2">
      <c r="H14" s="9" t="s">
        <v>272</v>
      </c>
      <c r="I14" s="8" t="s">
        <v>286</v>
      </c>
      <c r="J14" s="8">
        <f>+四表!J22</f>
        <v>4820237</v>
      </c>
      <c r="K14" s="9" t="s">
        <v>239</v>
      </c>
      <c r="L14" s="8" t="s">
        <v>283</v>
      </c>
      <c r="M14" s="8">
        <f>+四表!J40</f>
        <v>50186604</v>
      </c>
    </row>
    <row r="15" spans="1:13" ht="20.25" customHeight="1" x14ac:dyDescent="0.2">
      <c r="A15" s="8" t="s">
        <v>271</v>
      </c>
      <c r="C15" s="8">
        <f>+四表!V32</f>
        <v>2641357605</v>
      </c>
      <c r="H15" s="9" t="s">
        <v>239</v>
      </c>
      <c r="I15" s="8" t="s">
        <v>287</v>
      </c>
      <c r="J15" s="8">
        <f>+四表!J38</f>
        <v>0</v>
      </c>
      <c r="K15" s="9"/>
      <c r="L15" s="8" t="s">
        <v>284</v>
      </c>
      <c r="M15" s="8">
        <f>+D8</f>
        <v>454652818</v>
      </c>
    </row>
    <row r="16" spans="1:13" ht="20.25" customHeight="1" x14ac:dyDescent="0.2">
      <c r="A16" s="8" t="s">
        <v>269</v>
      </c>
      <c r="C16" s="63">
        <v>1198000000</v>
      </c>
      <c r="H16" s="9" t="s">
        <v>239</v>
      </c>
      <c r="I16" s="8" t="s">
        <v>391</v>
      </c>
      <c r="J16" s="8">
        <f>-四表!J41</f>
        <v>-108395</v>
      </c>
      <c r="K16" s="9"/>
      <c r="L16" s="8" t="s">
        <v>249</v>
      </c>
      <c r="M16" s="8">
        <f>+引当金の明細!B9</f>
        <v>282641454</v>
      </c>
    </row>
    <row r="17" spans="1:13" ht="20.25" customHeight="1" x14ac:dyDescent="0.2">
      <c r="A17" s="8" t="s">
        <v>270</v>
      </c>
      <c r="C17" s="63">
        <v>2941807000</v>
      </c>
      <c r="H17" s="9" t="s">
        <v>239</v>
      </c>
      <c r="I17" s="8" t="s">
        <v>289</v>
      </c>
      <c r="K17" s="9"/>
      <c r="M17" s="8">
        <f>+M8+M9-M10-M11-M12-M14-M13-M15-M16</f>
        <v>12835398261</v>
      </c>
    </row>
    <row r="18" spans="1:13" ht="20.25" customHeight="1" x14ac:dyDescent="0.2">
      <c r="A18" s="8" t="s">
        <v>392</v>
      </c>
      <c r="C18" s="63">
        <v>0</v>
      </c>
      <c r="I18" s="72" t="s">
        <v>280</v>
      </c>
      <c r="J18" s="8">
        <f>+四表!V23-四表!J30</f>
        <v>-1215757</v>
      </c>
      <c r="K18" s="9"/>
      <c r="L18" s="75" t="s">
        <v>148</v>
      </c>
      <c r="M18" s="75">
        <f>+M17-E8</f>
        <v>0</v>
      </c>
    </row>
    <row r="19" spans="1:13" ht="20.25" customHeight="1" x14ac:dyDescent="0.2">
      <c r="I19" s="72" t="s">
        <v>282</v>
      </c>
      <c r="J19" s="8">
        <f>+四表!V24-四表!J31</f>
        <v>-4118219</v>
      </c>
      <c r="K19" s="65"/>
    </row>
    <row r="20" spans="1:13" ht="20.25" customHeight="1" x14ac:dyDescent="0.2">
      <c r="I20" s="72" t="s">
        <v>278</v>
      </c>
      <c r="J20" s="8">
        <f>+四表!J25-四表!V16</f>
        <v>0</v>
      </c>
    </row>
    <row r="21" spans="1:13" ht="20.25" customHeight="1" x14ac:dyDescent="0.2">
      <c r="I21" s="73" t="s">
        <v>275</v>
      </c>
      <c r="J21" s="63">
        <v>2865311</v>
      </c>
    </row>
    <row r="22" spans="1:13" ht="20.25" customHeight="1" x14ac:dyDescent="0.2">
      <c r="I22" s="73" t="s">
        <v>276</v>
      </c>
      <c r="J22" s="63"/>
    </row>
    <row r="23" spans="1:13" ht="20.25" customHeight="1" x14ac:dyDescent="0.2">
      <c r="I23" s="73" t="s">
        <v>279</v>
      </c>
      <c r="J23" s="63"/>
    </row>
    <row r="24" spans="1:13" ht="20.25" customHeight="1" x14ac:dyDescent="0.2">
      <c r="I24" s="74"/>
      <c r="J24" s="63"/>
    </row>
    <row r="25" spans="1:13" ht="20.25" customHeight="1" x14ac:dyDescent="0.2">
      <c r="H25" s="9"/>
      <c r="I25" s="74"/>
      <c r="J25" s="63"/>
    </row>
    <row r="26" spans="1:13" ht="20.25" customHeight="1" x14ac:dyDescent="0.2">
      <c r="H26" s="9"/>
      <c r="I26" s="8" t="s">
        <v>243</v>
      </c>
      <c r="J26" s="8">
        <f>SUM(J8:J25)</f>
        <v>5388377339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>
      <selection activeCell="K43" sqref="K43"/>
    </sheetView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4" t="s">
        <v>143</v>
      </c>
      <c r="B1" s="45"/>
      <c r="C1" s="45"/>
      <c r="D1" s="45"/>
      <c r="E1" s="45"/>
      <c r="F1" s="45"/>
      <c r="G1" s="45"/>
    </row>
    <row r="2" spans="1:7" ht="14" x14ac:dyDescent="0.2">
      <c r="A2" s="43" t="s">
        <v>140</v>
      </c>
      <c r="B2" s="9" t="str">
        <f>"自治体名："&amp;基礎情報!C2</f>
        <v>自治体名：常陸太田市　一般会計等</v>
      </c>
    </row>
    <row r="3" spans="1:7" ht="14" x14ac:dyDescent="0.2">
      <c r="A3" s="43"/>
      <c r="B3" s="9" t="str">
        <f>"年度：令和"&amp;基礎情報!C3&amp;"年度"</f>
        <v>年度：令和4年度</v>
      </c>
    </row>
    <row r="4" spans="1:7" ht="13" x14ac:dyDescent="0.2">
      <c r="A4" s="8"/>
    </row>
    <row r="5" spans="1:7" ht="13" x14ac:dyDescent="0.2">
      <c r="B5" s="9" t="s">
        <v>93</v>
      </c>
    </row>
    <row r="6" spans="1:7" ht="22.5" customHeight="1" x14ac:dyDescent="0.2">
      <c r="A6" s="3" t="s">
        <v>29</v>
      </c>
      <c r="B6" s="3" t="s">
        <v>68</v>
      </c>
    </row>
    <row r="7" spans="1:7" ht="18" customHeight="1" x14ac:dyDescent="0.2">
      <c r="A7" s="4" t="s">
        <v>145</v>
      </c>
      <c r="B7" s="2">
        <f>+四表!V54</f>
        <v>1352545314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1352545314</v>
      </c>
    </row>
  </sheetData>
  <phoneticPr fontId="3"/>
  <pageMargins left="0.78740157480314965" right="0.39370078740157483" top="0.6692913385826772" bottom="0.39370078740157483" header="0.19685039370078741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基礎情報</vt:lpstr>
      <vt:lpstr>四表</vt:lpstr>
      <vt:lpstr>有形固定資産の明細貼付</vt:lpstr>
      <vt:lpstr>行政目的別の明細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2021home025 かがやき</cp:lastModifiedBy>
  <cp:lastPrinted>2023-12-15T04:49:22Z</cp:lastPrinted>
  <dcterms:created xsi:type="dcterms:W3CDTF">2017-04-18T04:57:51Z</dcterms:created>
  <dcterms:modified xsi:type="dcterms:W3CDTF">2023-12-15T04:49:30Z</dcterms:modified>
</cp:coreProperties>
</file>