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v-3fa8.lansys.mhlw.go.jp\g\文書\部局領域\12300000_老健局\★令和６年度介護報酬改定作業フォルダ\99_改定作業\04_HP掲載\240315　「令和６年度介護報酬改定について」ページ\介護報酬改定に関する通知等\03　処遇局長通知（健）\様式記入例\"/>
    </mc:Choice>
  </mc:AlternateContent>
  <xr:revisionPtr revIDLastSave="0" documentId="13_ncr:1_{147F676E-7AF4-453B-9F27-67F373A4ECAF}" xr6:coauthVersionLast="47" xr6:coauthVersionMax="47" xr10:uidLastSave="{00000000-0000-0000-0000-000000000000}"/>
  <bookViews>
    <workbookView xWindow="28680" yWindow="-120" windowWidth="29040" windowHeight="15840" activeTab="1" xr2:uid="{00000000-000D-0000-FFFF-FFFF00000000}"/>
  </bookViews>
  <sheets>
    <sheet name="別紙様式6-1 計画書_総括表" sheetId="18" r:id="rId1"/>
    <sheet name="別紙様式6-2 事業所個票１" sheetId="12" r:id="rId2"/>
    <sheet name="事業所個票２" sheetId="39" r:id="rId3"/>
    <sheet name="事業所個票３" sheetId="40" r:id="rId4"/>
    <sheet name="事業所個票４" sheetId="41" r:id="rId5"/>
    <sheet name="事業所個票５" sheetId="42" r:id="rId6"/>
    <sheet name="事業所個票６" sheetId="43" r:id="rId7"/>
    <sheet name="事業所個票７" sheetId="44" r:id="rId8"/>
    <sheet name="事業所個票８" sheetId="45" r:id="rId9"/>
    <sheet name="事業所個票９" sheetId="46" r:id="rId10"/>
    <sheet name="事業所個票10" sheetId="38" r:id="rId11"/>
    <sheet name="【参考】数式用" sheetId="4" state="hidden" r:id="rId12"/>
    <sheet name="【参考】数式用2" sheetId="14" state="hidden" r:id="rId13"/>
    <sheet name="【参考】数式用3" sheetId="5" state="hidden" r:id="rId14"/>
  </sheets>
  <definedNames>
    <definedName name="_xlnm._FilterDatabase" localSheetId="11" hidden="1">【参考】数式用!#REF!</definedName>
    <definedName name="_xlnm._FilterDatabase" localSheetId="12" hidden="1">【参考】数式用2!$B$5:$S$23</definedName>
    <definedName name="_xlnm.Print_Area" localSheetId="11">【参考】数式用!$A$1:$G$27</definedName>
    <definedName name="_xlnm.Print_Area" localSheetId="10">事業所個票10!$A$1:$AQ$54</definedName>
    <definedName name="_xlnm.Print_Area" localSheetId="2">事業所個票２!$A$1:$AQ$54</definedName>
    <definedName name="_xlnm.Print_Area" localSheetId="3">事業所個票３!$A$1:$AQ$54</definedName>
    <definedName name="_xlnm.Print_Area" localSheetId="4">事業所個票４!$A$1:$AQ$54</definedName>
    <definedName name="_xlnm.Print_Area" localSheetId="5">事業所個票５!$A$1:$AQ$54</definedName>
    <definedName name="_xlnm.Print_Area" localSheetId="6">事業所個票６!$A$1:$AQ$54</definedName>
    <definedName name="_xlnm.Print_Area" localSheetId="7">事業所個票７!$A$1:$AQ$54</definedName>
    <definedName name="_xlnm.Print_Area" localSheetId="8">事業所個票８!$A$1:$AQ$54</definedName>
    <definedName name="_xlnm.Print_Area" localSheetId="9">事業所個票９!$A$1:$AQ$54</definedName>
    <definedName name="_xlnm.Print_Area" localSheetId="0">'別紙様式6-1 計画書_総括表'!$A$1:$AL$232</definedName>
    <definedName name="_xlnm.Print_Area" localSheetId="1">'別紙様式6-2 事業所個票１'!$A$1:$AQ$54</definedName>
    <definedName name="サービス名">【参考】数式用!$A$5:$A$27</definedName>
    <definedName name="愛知県">【参考】数式用3!$D$993:$D$1046</definedName>
    <definedName name="愛媛県">【参考】数式用3!$D$1422:$D$1441</definedName>
    <definedName name="茨城県">【参考】数式用3!$D$415:$D$458</definedName>
    <definedName name="岡山県">【参考】数式用3!$D$1312:$D$1338</definedName>
    <definedName name="沖縄県">【参考】数式用3!$D$1709:$D$1749</definedName>
    <definedName name="介護医療院">【参考】数式用!$AF$24:$AH$24</definedName>
    <definedName name="介護予防_小規模多機能型居宅介護">【参考】数式用!$AF$15:$AH$15</definedName>
    <definedName name="介護予防_短期入所生活介護">【参考】数式用!$AF$20:$AH$20</definedName>
    <definedName name="介護予防_短期入所療養介護__病院等_老健以外">【参考】数式用!$AF$23:$AH$23</definedName>
    <definedName name="介護予防_短期入所療養介護_医療院">【参考】数式用!$AF$25:$AH$25</definedName>
    <definedName name="介護予防_短期入所療養介護_老健">【参考】数式用!$AF$22:$AH$22</definedName>
    <definedName name="介護予防_通所リハビリテーション">【参考】数式用!$AF$11:$AH$11</definedName>
    <definedName name="介護予防_特定施設入居者生活介護">【参考】数式用!$AF$12:$AH$12</definedName>
    <definedName name="介護予防_認知症対応型共同生活介護">【参考】数式用!$AF$17:$AH$17</definedName>
    <definedName name="介護予防_認知症対応型通所介護">【参考】数式用!$AF$14:$AH$14</definedName>
    <definedName name="介護予防_訪問入浴介護">【参考】数式用!$AF$8:$AH$8</definedName>
    <definedName name="介護老人福祉施設">【参考】数式用!$AF$18:$AH$18</definedName>
    <definedName name="介護老人保健施設">【参考】数式用!$AF$21:$AH$21</definedName>
    <definedName name="看護小規模多機能型居宅介護">【参考】数式用!$AF$16:$AH$16</definedName>
    <definedName name="岩手県">【参考】数式用3!$D$228:$D$260</definedName>
    <definedName name="岐阜県">【参考】数式用3!$D$916:$D$957</definedName>
    <definedName name="宮崎県">【参考】数式用3!$D$1640:$D$1665</definedName>
    <definedName name="宮城県">【参考】数式用3!$D$261:$D$295</definedName>
    <definedName name="京都府">【参考】数式用3!$D$1095:$D$1120</definedName>
    <definedName name="熊本県">【参考】数式用3!$D$1577:$D$1621</definedName>
    <definedName name="群馬県">【参考】数式用3!$D$484:$D$518</definedName>
    <definedName name="広島県">【参考】数式用3!$D$1339:$D$1361</definedName>
    <definedName name="香川県">【参考】数式用3!$D$1405:$D$1421</definedName>
    <definedName name="高知県">【参考】数式用3!$D$1442:$D$1475</definedName>
    <definedName name="佐賀県">【参考】数式用3!$D$1536:$D$1555</definedName>
    <definedName name="埼玉県">【参考】数式用3!$D$519:$D$581</definedName>
    <definedName name="三重県">【参考】数式用3!$D$1047:$D$1075</definedName>
    <definedName name="山形県">【参考】数式用3!$D$321:$D$355</definedName>
    <definedName name="山口県">【参考】数式用3!$D$1362:$D$1380</definedName>
    <definedName name="山梨県">【参考】数式用3!$D$812:$D$838</definedName>
    <definedName name="滋賀県">【参考】数式用3!$D$1076:$D$1094</definedName>
    <definedName name="鹿児島県">【参考】数式用3!$D$1666:$D$1708</definedName>
    <definedName name="秋田県">【参考】数式用3!$D$296:$D$320</definedName>
    <definedName name="新潟県">【参考】数式用3!$D$731:$D$760</definedName>
    <definedName name="神奈川県">【参考】数式用3!$D$698:$D$730</definedName>
    <definedName name="青森県">【参考】数式用3!$D$188:$D$227</definedName>
    <definedName name="静岡県">【参考】数式用3!$D$958:$D$992</definedName>
    <definedName name="石川県">【参考】数式用3!$D$776:$D$794</definedName>
    <definedName name="千葉県">【参考】数式用3!$D$582:$D$635</definedName>
    <definedName name="大阪府">【参考】数式用3!$D$1121:$D$1163</definedName>
    <definedName name="大分県">【参考】数式用3!$D$1622:$D$1639</definedName>
    <definedName name="地域密着型介護老人福祉施設">【参考】数式用!$AF$19:$AH$19</definedName>
    <definedName name="地域密着型通所介護">【参考】数式用!$AF$10:$AH$10</definedName>
    <definedName name="地域密着型特定施設入居者生活介護">【参考】数式用!$AF$13:$AH$13</definedName>
    <definedName name="長崎県">【参考】数式用3!$D$1556:$D$1576</definedName>
    <definedName name="長野県">【参考】数式用3!$D$839:$D$915</definedName>
    <definedName name="鳥取県">【参考】数式用3!$D$1274:$D$1292</definedName>
    <definedName name="通所介護">【参考】数式用!$AF$9:$AH$9</definedName>
    <definedName name="通所型サービス_総合事業">【参考】数式用!$AF$27:$AH$27</definedName>
    <definedName name="定期巡回･随時対応型訪問介護看護">【参考】数式用!$AF$7:$AH$7</definedName>
    <definedName name="島根県">【参考】数式用3!$D$1293:$D$1311</definedName>
    <definedName name="東京都">【参考】数式用3!$D$636:$D$697</definedName>
    <definedName name="徳島県">【参考】数式用3!$D$1381:$D$1404</definedName>
    <definedName name="栃木県">【参考】数式用3!$D$459:$D$483</definedName>
    <definedName name="奈良県">【参考】数式用3!$D$1205:$D$1243</definedName>
    <definedName name="富山県">【参考】数式用3!$D$761:$D$775</definedName>
    <definedName name="福井県">【参考】数式用3!$D$795:$D$811</definedName>
    <definedName name="福岡県">【参考】数式用3!$D$1476:$D$1535</definedName>
    <definedName name="福島県">【参考】数式用3!$D$356:$D$414</definedName>
    <definedName name="兵庫県">【参考】数式用3!$D$1164:$D$1204</definedName>
    <definedName name="訪問介護">【参考】数式用!$AF$5:$AH$5</definedName>
    <definedName name="訪問型サービス_総合事業">【参考】数式用!$AF$26:$AH$26</definedName>
    <definedName name="北海道">【参考】数式用3!$D$3:$D$187</definedName>
    <definedName name="夜間対応型訪問介護">【参考】数式用!$AF$6:$AH$6</definedName>
    <definedName name="和歌山県">【参考】数式用3!$D$1244:$D$1273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7" i="38" l="1"/>
  <c r="BA48" i="46" l="1"/>
  <c r="BA48" i="45"/>
  <c r="BA48" i="44"/>
  <c r="BA48" i="43"/>
  <c r="BA48" i="42"/>
  <c r="BA48" i="39"/>
  <c r="BA48" i="12"/>
  <c r="BA48" i="40"/>
  <c r="G49" i="40"/>
  <c r="AI1" i="38"/>
  <c r="AI1" i="46"/>
  <c r="AI1" i="45"/>
  <c r="AI1" i="44"/>
  <c r="AI1" i="43"/>
  <c r="AH63" i="40"/>
  <c r="AH62" i="40"/>
  <c r="AH61" i="40"/>
  <c r="AH60" i="40"/>
  <c r="AH59" i="40"/>
  <c r="AH58" i="40"/>
  <c r="AH57" i="40"/>
  <c r="AS40" i="46"/>
  <c r="AS36" i="46"/>
  <c r="AS40" i="45"/>
  <c r="AS36" i="45"/>
  <c r="AS40" i="44"/>
  <c r="AS36" i="44"/>
  <c r="AS40" i="43"/>
  <c r="AS36" i="43"/>
  <c r="AS40" i="42"/>
  <c r="AS36" i="42"/>
  <c r="AS40" i="39"/>
  <c r="AS36" i="39"/>
  <c r="AS40" i="12"/>
  <c r="AS36" i="12"/>
  <c r="T67" i="46" l="1"/>
  <c r="AW63" i="46"/>
  <c r="AW62" i="46"/>
  <c r="AW61" i="46"/>
  <c r="AK56" i="46"/>
  <c r="AC56" i="46"/>
  <c r="H53" i="46"/>
  <c r="L49" i="46"/>
  <c r="L50" i="46" s="1"/>
  <c r="AC48" i="46"/>
  <c r="G48" i="46"/>
  <c r="V45" i="46"/>
  <c r="V44" i="46"/>
  <c r="Z63" i="46" s="1"/>
  <c r="V41" i="46"/>
  <c r="Z62" i="46" s="1"/>
  <c r="V40" i="46"/>
  <c r="G40" i="46"/>
  <c r="V37" i="46"/>
  <c r="V36" i="46"/>
  <c r="V33" i="46"/>
  <c r="V32" i="46"/>
  <c r="Z60" i="46" s="1"/>
  <c r="V30" i="46"/>
  <c r="Z59" i="46" s="1"/>
  <c r="V29" i="46"/>
  <c r="V28" i="46"/>
  <c r="V26" i="46"/>
  <c r="V25" i="46"/>
  <c r="V24" i="46"/>
  <c r="V22" i="46"/>
  <c r="V21" i="46"/>
  <c r="Z57" i="46" s="1"/>
  <c r="AK20" i="46"/>
  <c r="AC20" i="46"/>
  <c r="P15" i="46"/>
  <c r="AD53" i="46" s="1"/>
  <c r="B12" i="46"/>
  <c r="L10" i="46"/>
  <c r="G10" i="46"/>
  <c r="B10" i="46"/>
  <c r="AM5" i="46"/>
  <c r="P5" i="46"/>
  <c r="BF1" i="46"/>
  <c r="AS1" i="46"/>
  <c r="AS20" i="46" s="1"/>
  <c r="CI2" i="46"/>
  <c r="T67" i="45"/>
  <c r="AW63" i="45"/>
  <c r="AW62" i="45"/>
  <c r="AW61" i="45"/>
  <c r="AK56" i="45"/>
  <c r="AC56" i="45"/>
  <c r="H53" i="45"/>
  <c r="L49" i="45"/>
  <c r="L50" i="45" s="1"/>
  <c r="AC48" i="45"/>
  <c r="G48" i="45"/>
  <c r="V45" i="45"/>
  <c r="V44" i="45"/>
  <c r="Z63" i="45" s="1"/>
  <c r="V41" i="45"/>
  <c r="V40" i="45"/>
  <c r="G40" i="45"/>
  <c r="V37" i="45"/>
  <c r="V36" i="45"/>
  <c r="V33" i="45"/>
  <c r="V32" i="45"/>
  <c r="Z60" i="45" s="1"/>
  <c r="V30" i="45"/>
  <c r="V29" i="45"/>
  <c r="V28" i="45"/>
  <c r="Z59" i="45" s="1"/>
  <c r="V26" i="45"/>
  <c r="V25" i="45"/>
  <c r="V24" i="45"/>
  <c r="V22" i="45"/>
  <c r="V21" i="45"/>
  <c r="Z57" i="45" s="1"/>
  <c r="AK20" i="45"/>
  <c r="AC20" i="45"/>
  <c r="P15" i="45"/>
  <c r="AD53" i="45" s="1"/>
  <c r="B12" i="45"/>
  <c r="L10" i="45"/>
  <c r="G10" i="45"/>
  <c r="B10" i="45"/>
  <c r="AM5" i="45"/>
  <c r="P5" i="45"/>
  <c r="BF1" i="45"/>
  <c r="AS1" i="45"/>
  <c r="AS20" i="45" s="1"/>
  <c r="CI2" i="45"/>
  <c r="T67" i="44"/>
  <c r="AW63" i="44"/>
  <c r="AW62" i="44"/>
  <c r="AW61" i="44"/>
  <c r="AK56" i="44"/>
  <c r="AC56" i="44"/>
  <c r="H53" i="44"/>
  <c r="L49" i="44"/>
  <c r="L50" i="44" s="1"/>
  <c r="AC48" i="44"/>
  <c r="G48" i="44"/>
  <c r="V45" i="44"/>
  <c r="V44" i="44"/>
  <c r="Z63" i="44" s="1"/>
  <c r="V41" i="44"/>
  <c r="V40" i="44"/>
  <c r="G40" i="44"/>
  <c r="V37" i="44"/>
  <c r="V36" i="44"/>
  <c r="V33" i="44"/>
  <c r="V32" i="44"/>
  <c r="V30" i="44"/>
  <c r="V29" i="44"/>
  <c r="V28" i="44"/>
  <c r="V26" i="44"/>
  <c r="V25" i="44"/>
  <c r="V24" i="44"/>
  <c r="V22" i="44"/>
  <c r="V21" i="44"/>
  <c r="Z57" i="44" s="1"/>
  <c r="AK20" i="44"/>
  <c r="AC20" i="44"/>
  <c r="P15" i="44"/>
  <c r="AD53" i="44" s="1"/>
  <c r="B12" i="44"/>
  <c r="L10" i="44"/>
  <c r="G10" i="44"/>
  <c r="B10" i="44"/>
  <c r="Q10" i="44" s="1"/>
  <c r="AM5" i="44"/>
  <c r="P5" i="44"/>
  <c r="BF1" i="44"/>
  <c r="AS1" i="44"/>
  <c r="AA11" i="44" s="1"/>
  <c r="CI2" i="44"/>
  <c r="T67" i="43"/>
  <c r="AW63" i="43"/>
  <c r="AW62" i="43"/>
  <c r="AW61" i="43"/>
  <c r="AK56" i="43"/>
  <c r="AC56" i="43"/>
  <c r="H53" i="43"/>
  <c r="L49" i="43"/>
  <c r="L50" i="43" s="1"/>
  <c r="AC48" i="43"/>
  <c r="G48" i="43"/>
  <c r="V45" i="43"/>
  <c r="V44" i="43"/>
  <c r="Z63" i="43" s="1"/>
  <c r="V41" i="43"/>
  <c r="Z62" i="43" s="1"/>
  <c r="V40" i="43"/>
  <c r="G40" i="43"/>
  <c r="V37" i="43"/>
  <c r="V36" i="43"/>
  <c r="V33" i="43"/>
  <c r="V32" i="43"/>
  <c r="Z60" i="43" s="1"/>
  <c r="V30" i="43"/>
  <c r="V29" i="43"/>
  <c r="V28" i="43"/>
  <c r="V26" i="43"/>
  <c r="V25" i="43"/>
  <c r="V24" i="43"/>
  <c r="V22" i="43"/>
  <c r="V21" i="43"/>
  <c r="Z57" i="43" s="1"/>
  <c r="AK20" i="43"/>
  <c r="AC20" i="43"/>
  <c r="P15" i="43"/>
  <c r="AD53" i="43" s="1"/>
  <c r="B12" i="43"/>
  <c r="L10" i="43"/>
  <c r="G10" i="43"/>
  <c r="B10" i="43"/>
  <c r="AM5" i="43"/>
  <c r="P5" i="43"/>
  <c r="BF1" i="43"/>
  <c r="AS1" i="43"/>
  <c r="AS20" i="43" s="1"/>
  <c r="CI2" i="43"/>
  <c r="T67" i="42"/>
  <c r="AW63" i="42"/>
  <c r="AW62" i="42"/>
  <c r="AW61" i="42"/>
  <c r="AK56" i="42"/>
  <c r="AC56" i="42"/>
  <c r="H53" i="42"/>
  <c r="L49" i="42"/>
  <c r="L50" i="42" s="1"/>
  <c r="AC48" i="42"/>
  <c r="G48" i="42"/>
  <c r="V45" i="42"/>
  <c r="V44" i="42"/>
  <c r="Z63" i="42" s="1"/>
  <c r="V41" i="42"/>
  <c r="V40" i="42"/>
  <c r="Z62" i="42" s="1"/>
  <c r="G40" i="42"/>
  <c r="V37" i="42"/>
  <c r="V36" i="42"/>
  <c r="V33" i="42"/>
  <c r="V32" i="42"/>
  <c r="V30" i="42"/>
  <c r="V29" i="42"/>
  <c r="V28" i="42"/>
  <c r="Z59" i="42" s="1"/>
  <c r="V26" i="42"/>
  <c r="V25" i="42"/>
  <c r="V24" i="42"/>
  <c r="V22" i="42"/>
  <c r="V21" i="42"/>
  <c r="Z57" i="42" s="1"/>
  <c r="AK20" i="42"/>
  <c r="AC20" i="42"/>
  <c r="P15" i="42"/>
  <c r="AD53" i="42" s="1"/>
  <c r="B12" i="42"/>
  <c r="L10" i="42"/>
  <c r="G10" i="42"/>
  <c r="B10" i="42"/>
  <c r="Q10" i="42" s="1"/>
  <c r="AM5" i="42"/>
  <c r="P5" i="42"/>
  <c r="BF1" i="42"/>
  <c r="AS1" i="42"/>
  <c r="V14" i="42" s="1"/>
  <c r="AI1" i="42"/>
  <c r="CI2" i="42" s="1"/>
  <c r="V14" i="46" l="1"/>
  <c r="AY14" i="46" s="1"/>
  <c r="AA14" i="46"/>
  <c r="Z61" i="46"/>
  <c r="Q10" i="45"/>
  <c r="V14" i="45"/>
  <c r="AY14" i="45" s="1"/>
  <c r="AA14" i="45"/>
  <c r="Z58" i="44"/>
  <c r="Z61" i="44"/>
  <c r="Z59" i="44"/>
  <c r="AA14" i="43"/>
  <c r="V14" i="43"/>
  <c r="AY14" i="43" s="1"/>
  <c r="AA8" i="42"/>
  <c r="AA14" i="42"/>
  <c r="AA11" i="46"/>
  <c r="Z58" i="46"/>
  <c r="Q10" i="46"/>
  <c r="Z62" i="45"/>
  <c r="AA11" i="45"/>
  <c r="Z58" i="45"/>
  <c r="Z61" i="45"/>
  <c r="Z60" i="44"/>
  <c r="BN51" i="44"/>
  <c r="AA14" i="44"/>
  <c r="V14" i="44"/>
  <c r="AY14" i="44" s="1"/>
  <c r="V8" i="44"/>
  <c r="AX8" i="44" s="1"/>
  <c r="Z62" i="44"/>
  <c r="AA11" i="43"/>
  <c r="Z58" i="43"/>
  <c r="Z61" i="43"/>
  <c r="BN51" i="43"/>
  <c r="Q10" i="43"/>
  <c r="Z59" i="43"/>
  <c r="Z60" i="42"/>
  <c r="V11" i="42"/>
  <c r="AW11" i="42" s="1"/>
  <c r="Z58" i="42"/>
  <c r="Z61" i="42"/>
  <c r="BN51" i="46"/>
  <c r="AT14" i="45"/>
  <c r="V15" i="45"/>
  <c r="AW51" i="45"/>
  <c r="AT14" i="46"/>
  <c r="V15" i="46"/>
  <c r="AW51" i="46"/>
  <c r="V8" i="45"/>
  <c r="AV14" i="45"/>
  <c r="V8" i="46"/>
  <c r="AV14" i="46"/>
  <c r="AZ14" i="45"/>
  <c r="AA8" i="45"/>
  <c r="V11" i="45"/>
  <c r="AW14" i="45"/>
  <c r="L51" i="45"/>
  <c r="L52" i="45" s="1"/>
  <c r="AA8" i="46"/>
  <c r="V11" i="46"/>
  <c r="AW14" i="46"/>
  <c r="L51" i="46"/>
  <c r="L52" i="46" s="1"/>
  <c r="AZ14" i="46"/>
  <c r="AU14" i="45"/>
  <c r="AU14" i="46"/>
  <c r="AX14" i="45"/>
  <c r="BN51" i="45"/>
  <c r="AX14" i="46"/>
  <c r="AW51" i="44"/>
  <c r="AU14" i="44"/>
  <c r="AV14" i="44"/>
  <c r="AA8" i="44"/>
  <c r="V11" i="44"/>
  <c r="AS20" i="44"/>
  <c r="L51" i="44"/>
  <c r="L52" i="44" s="1"/>
  <c r="AZ14" i="44"/>
  <c r="AT8" i="44"/>
  <c r="AT14" i="43"/>
  <c r="AW51" i="43"/>
  <c r="AU14" i="43"/>
  <c r="V8" i="43"/>
  <c r="AZ14" i="43"/>
  <c r="AV14" i="43"/>
  <c r="AA8" i="43"/>
  <c r="V11" i="43"/>
  <c r="AW14" i="43"/>
  <c r="L51" i="43"/>
  <c r="L52" i="43" s="1"/>
  <c r="AX14" i="43"/>
  <c r="AZ14" i="42"/>
  <c r="AW14" i="42"/>
  <c r="AY14" i="42"/>
  <c r="AX14" i="42"/>
  <c r="AV14" i="42"/>
  <c r="V15" i="42"/>
  <c r="AT14" i="42"/>
  <c r="AU14" i="42"/>
  <c r="AW51" i="42"/>
  <c r="V8" i="42"/>
  <c r="AS20" i="42"/>
  <c r="L51" i="42"/>
  <c r="L52" i="42" s="1"/>
  <c r="BN51" i="42"/>
  <c r="AA11" i="42"/>
  <c r="V15" i="43" l="1"/>
  <c r="AX11" i="42"/>
  <c r="AX14" i="44"/>
  <c r="AW14" i="44"/>
  <c r="V15" i="44"/>
  <c r="AU8" i="44"/>
  <c r="AV8" i="44"/>
  <c r="V9" i="44"/>
  <c r="AT14" i="44"/>
  <c r="AP61" i="44"/>
  <c r="AH61" i="44"/>
  <c r="AZ8" i="44"/>
  <c r="AP57" i="44"/>
  <c r="AH57" i="44"/>
  <c r="Q49" i="44" s="1"/>
  <c r="AW8" i="44"/>
  <c r="AY8" i="44"/>
  <c r="AU11" i="42"/>
  <c r="AV11" i="42"/>
  <c r="AZ11" i="42"/>
  <c r="AY11" i="42"/>
  <c r="V12" i="42"/>
  <c r="AT11" i="42"/>
  <c r="AU8" i="45"/>
  <c r="V9" i="45"/>
  <c r="AT8" i="45"/>
  <c r="AY8" i="45"/>
  <c r="AW8" i="45"/>
  <c r="AV8" i="45"/>
  <c r="AZ8" i="45"/>
  <c r="AX8" i="45"/>
  <c r="AU8" i="46"/>
  <c r="V9" i="46"/>
  <c r="AT8" i="46"/>
  <c r="AW8" i="46"/>
  <c r="AV8" i="46"/>
  <c r="AZ8" i="46"/>
  <c r="AY8" i="46"/>
  <c r="AX8" i="46"/>
  <c r="V12" i="46"/>
  <c r="AT11" i="46"/>
  <c r="AX11" i="46"/>
  <c r="AZ11" i="46"/>
  <c r="AU11" i="46"/>
  <c r="AY11" i="46"/>
  <c r="AW11" i="46"/>
  <c r="AV11" i="46"/>
  <c r="V12" i="45"/>
  <c r="AT11" i="45"/>
  <c r="AZ11" i="45"/>
  <c r="AX11" i="45"/>
  <c r="AV11" i="45"/>
  <c r="AY11" i="45"/>
  <c r="AW11" i="45"/>
  <c r="AU11" i="45"/>
  <c r="V12" i="44"/>
  <c r="AT11" i="44"/>
  <c r="AU11" i="44"/>
  <c r="AZ11" i="44"/>
  <c r="AY11" i="44"/>
  <c r="AX11" i="44"/>
  <c r="AW11" i="44"/>
  <c r="AV11" i="44"/>
  <c r="AU11" i="43"/>
  <c r="V12" i="43"/>
  <c r="AT11" i="43"/>
  <c r="AZ11" i="43"/>
  <c r="AY11" i="43"/>
  <c r="AX11" i="43"/>
  <c r="AV11" i="43"/>
  <c r="AW11" i="43"/>
  <c r="AU8" i="43"/>
  <c r="V9" i="43"/>
  <c r="AT8" i="43"/>
  <c r="AZ8" i="43"/>
  <c r="AY8" i="43"/>
  <c r="AW8" i="43"/>
  <c r="AX8" i="43"/>
  <c r="AV8" i="43"/>
  <c r="AV8" i="42"/>
  <c r="AU8" i="42"/>
  <c r="V9" i="42"/>
  <c r="AT8" i="42"/>
  <c r="AW8" i="42"/>
  <c r="AZ8" i="42"/>
  <c r="AY8" i="42"/>
  <c r="AX8" i="42"/>
  <c r="AP57" i="46" l="1"/>
  <c r="AH57" i="46"/>
  <c r="AP60" i="46"/>
  <c r="AH60" i="46"/>
  <c r="AP58" i="46"/>
  <c r="AH58" i="46"/>
  <c r="AP61" i="46"/>
  <c r="AH61" i="46"/>
  <c r="AP62" i="46"/>
  <c r="AH62" i="46"/>
  <c r="AP63" i="46"/>
  <c r="AH63" i="46"/>
  <c r="AH59" i="46"/>
  <c r="AP59" i="46"/>
  <c r="AH57" i="45"/>
  <c r="Q49" i="45" s="1"/>
  <c r="AP57" i="45"/>
  <c r="AP61" i="45"/>
  <c r="AH61" i="45"/>
  <c r="AH62" i="45"/>
  <c r="AP62" i="45"/>
  <c r="AP58" i="45"/>
  <c r="AH58" i="45"/>
  <c r="AS59" i="45" s="1"/>
  <c r="AP63" i="45"/>
  <c r="AH63" i="45"/>
  <c r="AP59" i="45"/>
  <c r="AH59" i="45"/>
  <c r="AP60" i="45"/>
  <c r="AH60" i="45"/>
  <c r="AP60" i="44"/>
  <c r="AH60" i="44"/>
  <c r="AW60" i="44" s="1"/>
  <c r="AP59" i="44"/>
  <c r="AH59" i="44"/>
  <c r="AP62" i="44"/>
  <c r="AH62" i="44"/>
  <c r="CI9" i="44" s="1"/>
  <c r="AP58" i="44"/>
  <c r="AH58" i="44"/>
  <c r="AP63" i="44"/>
  <c r="AH63" i="44"/>
  <c r="CI10" i="44" s="1"/>
  <c r="CI6" i="44"/>
  <c r="AS61" i="44"/>
  <c r="AP57" i="43"/>
  <c r="AH57" i="43"/>
  <c r="AP58" i="43"/>
  <c r="AH58" i="43"/>
  <c r="AP61" i="43"/>
  <c r="AH61" i="43"/>
  <c r="AP62" i="43"/>
  <c r="AH62" i="43"/>
  <c r="AH59" i="43"/>
  <c r="AP59" i="43"/>
  <c r="AP60" i="43"/>
  <c r="AH60" i="43"/>
  <c r="AP63" i="43"/>
  <c r="AH63" i="43"/>
  <c r="AP57" i="42"/>
  <c r="AH57" i="42"/>
  <c r="Q49" i="42" s="1"/>
  <c r="AH58" i="42"/>
  <c r="AP58" i="42"/>
  <c r="AP59" i="42"/>
  <c r="AH59" i="42"/>
  <c r="AP61" i="42"/>
  <c r="AH61" i="42"/>
  <c r="AS61" i="42" s="1"/>
  <c r="AP62" i="42"/>
  <c r="CI8" i="42" s="1"/>
  <c r="AH62" i="42"/>
  <c r="AH63" i="42"/>
  <c r="AP63" i="42"/>
  <c r="AP60" i="42"/>
  <c r="AH60" i="42"/>
  <c r="Q49" i="46"/>
  <c r="BV51" i="44"/>
  <c r="CI3" i="44"/>
  <c r="Q50" i="44"/>
  <c r="AW48" i="44"/>
  <c r="CI8" i="44"/>
  <c r="AS62" i="44"/>
  <c r="Q49" i="43"/>
  <c r="AS48" i="43"/>
  <c r="AS48" i="46" l="1"/>
  <c r="AS61" i="45"/>
  <c r="AS48" i="44"/>
  <c r="BE48" i="44" s="1"/>
  <c r="AC49" i="44" s="1"/>
  <c r="AC50" i="44" s="1"/>
  <c r="AS63" i="44"/>
  <c r="AS44" i="44" s="1"/>
  <c r="AS60" i="44"/>
  <c r="AW48" i="42"/>
  <c r="CI6" i="46"/>
  <c r="AS61" i="46"/>
  <c r="CI6" i="45"/>
  <c r="CI7" i="44"/>
  <c r="AS59" i="44"/>
  <c r="AW59" i="44"/>
  <c r="G49" i="44"/>
  <c r="AS58" i="44"/>
  <c r="AW58" i="44"/>
  <c r="CI6" i="43"/>
  <c r="AS61" i="43"/>
  <c r="CI6" i="42"/>
  <c r="AS60" i="45"/>
  <c r="AW60" i="45"/>
  <c r="G49" i="46"/>
  <c r="AW59" i="46"/>
  <c r="AS58" i="46"/>
  <c r="AW58" i="46"/>
  <c r="CI8" i="45"/>
  <c r="AW48" i="45"/>
  <c r="CI9" i="45"/>
  <c r="CI7" i="45"/>
  <c r="AS62" i="45"/>
  <c r="BV51" i="45"/>
  <c r="CI3" i="45"/>
  <c r="Q50" i="45"/>
  <c r="CI10" i="46"/>
  <c r="AS63" i="46"/>
  <c r="AS44" i="46" s="1"/>
  <c r="G49" i="45"/>
  <c r="AW58" i="45"/>
  <c r="AW59" i="45"/>
  <c r="AS28" i="45" s="1"/>
  <c r="AS58" i="45"/>
  <c r="AS59" i="46"/>
  <c r="CI10" i="45"/>
  <c r="AS63" i="45"/>
  <c r="AS44" i="45" s="1"/>
  <c r="AS48" i="45"/>
  <c r="BE48" i="45" s="1"/>
  <c r="AC49" i="45" s="1"/>
  <c r="AC50" i="45" s="1"/>
  <c r="BV51" i="46"/>
  <c r="Q50" i="46"/>
  <c r="CI3" i="46"/>
  <c r="CI8" i="46"/>
  <c r="AW48" i="46"/>
  <c r="BE48" i="46" s="1"/>
  <c r="AC49" i="46" s="1"/>
  <c r="AC50" i="46" s="1"/>
  <c r="AS60" i="46"/>
  <c r="AW60" i="46"/>
  <c r="CI9" i="46"/>
  <c r="CI7" i="46"/>
  <c r="AS62" i="46"/>
  <c r="AS32" i="44"/>
  <c r="BA51" i="44"/>
  <c r="Q51" i="44"/>
  <c r="Q52" i="44" s="1"/>
  <c r="AS60" i="43"/>
  <c r="AW60" i="43"/>
  <c r="CI8" i="43"/>
  <c r="AW48" i="43"/>
  <c r="BE48" i="43" s="1"/>
  <c r="AC49" i="43" s="1"/>
  <c r="AC50" i="43" s="1"/>
  <c r="CI9" i="43"/>
  <c r="CI7" i="43"/>
  <c r="AS62" i="43"/>
  <c r="AS59" i="43"/>
  <c r="CI10" i="43"/>
  <c r="AS63" i="43"/>
  <c r="AS44" i="43" s="1"/>
  <c r="G49" i="43"/>
  <c r="AS58" i="43"/>
  <c r="AW59" i="43"/>
  <c r="AW58" i="43"/>
  <c r="BV51" i="43"/>
  <c r="CI3" i="43"/>
  <c r="Q50" i="43"/>
  <c r="BV51" i="42"/>
  <c r="CI3" i="42"/>
  <c r="Q50" i="42"/>
  <c r="AS59" i="42"/>
  <c r="G49" i="42"/>
  <c r="AS58" i="42"/>
  <c r="AW59" i="42"/>
  <c r="AW58" i="42"/>
  <c r="AS60" i="42"/>
  <c r="AW60" i="42"/>
  <c r="AS48" i="42"/>
  <c r="BE48" i="42" s="1"/>
  <c r="AC49" i="42" s="1"/>
  <c r="AC50" i="42" s="1"/>
  <c r="CI9" i="42"/>
  <c r="CI7" i="42"/>
  <c r="AS62" i="42"/>
  <c r="CI10" i="42"/>
  <c r="AS63" i="42"/>
  <c r="AS44" i="42" s="1"/>
  <c r="BE51" i="44" l="1"/>
  <c r="AC51" i="44"/>
  <c r="AC52" i="44" s="1"/>
  <c r="AS28" i="44"/>
  <c r="AS28" i="42"/>
  <c r="AS24" i="44"/>
  <c r="G50" i="44"/>
  <c r="CI4" i="44"/>
  <c r="CI5" i="44"/>
  <c r="AS24" i="46"/>
  <c r="AS24" i="43"/>
  <c r="AS32" i="43"/>
  <c r="AS32" i="42"/>
  <c r="AS24" i="42"/>
  <c r="BE51" i="46"/>
  <c r="AC51" i="46"/>
  <c r="AC52" i="46" s="1"/>
  <c r="AS24" i="45"/>
  <c r="BE51" i="45"/>
  <c r="AC51" i="45"/>
  <c r="AC52" i="45" s="1"/>
  <c r="G50" i="45"/>
  <c r="CI4" i="45"/>
  <c r="CI5" i="45"/>
  <c r="G50" i="46"/>
  <c r="CI4" i="46"/>
  <c r="CI5" i="46"/>
  <c r="Q51" i="46"/>
  <c r="Q52" i="46" s="1"/>
  <c r="BA51" i="46"/>
  <c r="AS32" i="46"/>
  <c r="AS32" i="45"/>
  <c r="AS28" i="46"/>
  <c r="Q51" i="45"/>
  <c r="Q52" i="45" s="1"/>
  <c r="BA51" i="45"/>
  <c r="AC51" i="43"/>
  <c r="AC52" i="43" s="1"/>
  <c r="BE51" i="43"/>
  <c r="AS28" i="43"/>
  <c r="G50" i="43"/>
  <c r="CI4" i="43"/>
  <c r="CI5" i="43"/>
  <c r="BA51" i="43"/>
  <c r="Q51" i="43"/>
  <c r="Q52" i="43" s="1"/>
  <c r="G50" i="42"/>
  <c r="CI4" i="42"/>
  <c r="CI5" i="42"/>
  <c r="BA51" i="42"/>
  <c r="Q51" i="42"/>
  <c r="Q52" i="42" s="1"/>
  <c r="AC51" i="42"/>
  <c r="AC52" i="42" s="1"/>
  <c r="BE51" i="42"/>
  <c r="G51" i="44" l="1"/>
  <c r="V50" i="44"/>
  <c r="AS51" i="44"/>
  <c r="BI51" i="44" s="1"/>
  <c r="V50" i="46"/>
  <c r="AS51" i="46"/>
  <c r="BI51" i="46" s="1"/>
  <c r="G51" i="46"/>
  <c r="V50" i="45"/>
  <c r="AS51" i="45"/>
  <c r="BI51" i="45" s="1"/>
  <c r="G51" i="45"/>
  <c r="V50" i="43"/>
  <c r="G51" i="43"/>
  <c r="AS51" i="43"/>
  <c r="BI51" i="43" s="1"/>
  <c r="V50" i="42"/>
  <c r="AS51" i="42"/>
  <c r="BI51" i="42" s="1"/>
  <c r="G51" i="42"/>
  <c r="V51" i="44" l="1"/>
  <c r="V52" i="44" s="1"/>
  <c r="G52" i="44"/>
  <c r="V51" i="46"/>
  <c r="V52" i="46" s="1"/>
  <c r="G52" i="46"/>
  <c r="V51" i="45"/>
  <c r="V52" i="45" s="1"/>
  <c r="G52" i="45"/>
  <c r="V51" i="43"/>
  <c r="V52" i="43" s="1"/>
  <c r="G52" i="43"/>
  <c r="G52" i="42"/>
  <c r="V51" i="42"/>
  <c r="V52" i="42" s="1"/>
  <c r="T67" i="41" l="1"/>
  <c r="AW63" i="41"/>
  <c r="AW62" i="41"/>
  <c r="AW61" i="41"/>
  <c r="AK56" i="41"/>
  <c r="AC56" i="41"/>
  <c r="H53" i="41"/>
  <c r="AC48" i="41"/>
  <c r="G48" i="41"/>
  <c r="V45" i="41"/>
  <c r="V44" i="41"/>
  <c r="Z63" i="41" s="1"/>
  <c r="V41" i="41"/>
  <c r="V40" i="41"/>
  <c r="Z62" i="41" s="1"/>
  <c r="G40" i="41"/>
  <c r="V37" i="41"/>
  <c r="V36" i="41"/>
  <c r="Z61" i="41" s="1"/>
  <c r="V33" i="41"/>
  <c r="V32" i="41"/>
  <c r="V30" i="41"/>
  <c r="V29" i="41"/>
  <c r="V28" i="41"/>
  <c r="V26" i="41"/>
  <c r="V25" i="41"/>
  <c r="V24" i="41"/>
  <c r="V22" i="41"/>
  <c r="V21" i="41"/>
  <c r="AK20" i="41"/>
  <c r="AC20" i="41"/>
  <c r="P15" i="41"/>
  <c r="AD53" i="41" s="1"/>
  <c r="B12" i="41"/>
  <c r="L10" i="41"/>
  <c r="G10" i="41"/>
  <c r="B10" i="41"/>
  <c r="AM5" i="41"/>
  <c r="P5" i="41"/>
  <c r="BF1" i="41"/>
  <c r="AS1" i="41"/>
  <c r="V8" i="41" s="1"/>
  <c r="AI1" i="41"/>
  <c r="CI2" i="41" s="1"/>
  <c r="T67" i="40"/>
  <c r="AW63" i="40"/>
  <c r="AW62" i="40"/>
  <c r="AW61" i="40"/>
  <c r="AK56" i="40"/>
  <c r="AC56" i="40"/>
  <c r="H53" i="40"/>
  <c r="Q49" i="40"/>
  <c r="Q50" i="40" s="1"/>
  <c r="L49" i="40"/>
  <c r="L50" i="40" s="1"/>
  <c r="G50" i="40"/>
  <c r="AW48" i="40"/>
  <c r="AS48" i="40"/>
  <c r="AC48" i="40"/>
  <c r="G48" i="40"/>
  <c r="V45" i="40"/>
  <c r="V44" i="40"/>
  <c r="V41" i="40"/>
  <c r="V40" i="40"/>
  <c r="Z62" i="40" s="1"/>
  <c r="AS62" i="40" s="1"/>
  <c r="AS40" i="40" s="1"/>
  <c r="G40" i="40"/>
  <c r="V37" i="40"/>
  <c r="V36" i="40"/>
  <c r="Z61" i="40" s="1"/>
  <c r="AS61" i="40" s="1"/>
  <c r="AS36" i="40" s="1"/>
  <c r="V33" i="40"/>
  <c r="V32" i="40"/>
  <c r="Z60" i="40" s="1"/>
  <c r="V30" i="40"/>
  <c r="V29" i="40"/>
  <c r="V28" i="40"/>
  <c r="Z59" i="40" s="1"/>
  <c r="V26" i="40"/>
  <c r="V25" i="40"/>
  <c r="V24" i="40"/>
  <c r="Z58" i="40" s="1"/>
  <c r="AS58" i="40" s="1"/>
  <c r="V22" i="40"/>
  <c r="V21" i="40"/>
  <c r="Z57" i="40" s="1"/>
  <c r="AK20" i="40"/>
  <c r="AC20" i="40"/>
  <c r="P15" i="40"/>
  <c r="AD53" i="40" s="1"/>
  <c r="B12" i="40"/>
  <c r="CI10" i="40"/>
  <c r="L10" i="40"/>
  <c r="G10" i="40"/>
  <c r="B10" i="40"/>
  <c r="CI9" i="40"/>
  <c r="CI8" i="40"/>
  <c r="CI7" i="40"/>
  <c r="CI6" i="40"/>
  <c r="AM5" i="40"/>
  <c r="P5" i="40"/>
  <c r="BF1" i="40"/>
  <c r="AS1" i="40"/>
  <c r="AA14" i="40" s="1"/>
  <c r="AI1" i="40"/>
  <c r="CI2" i="40" s="1"/>
  <c r="T67" i="39"/>
  <c r="AW63" i="39"/>
  <c r="AW62" i="39"/>
  <c r="AW61" i="39"/>
  <c r="AK56" i="39"/>
  <c r="AC56" i="39"/>
  <c r="AD53" i="39"/>
  <c r="H53" i="39"/>
  <c r="Q49" i="39"/>
  <c r="Q50" i="39" s="1"/>
  <c r="L49" i="39"/>
  <c r="L50" i="39" s="1"/>
  <c r="G49" i="39"/>
  <c r="AW48" i="39"/>
  <c r="AS48" i="39"/>
  <c r="AC48" i="39"/>
  <c r="G48" i="39"/>
  <c r="V45" i="39"/>
  <c r="V44" i="39"/>
  <c r="Z63" i="39" s="1"/>
  <c r="AS63" i="39" s="1"/>
  <c r="AS44" i="39" s="1"/>
  <c r="V41" i="39"/>
  <c r="V40" i="39"/>
  <c r="Z62" i="39" s="1"/>
  <c r="AS62" i="39" s="1"/>
  <c r="G40" i="39"/>
  <c r="V37" i="39"/>
  <c r="V36" i="39"/>
  <c r="Z61" i="39" s="1"/>
  <c r="AS61" i="39" s="1"/>
  <c r="V33" i="39"/>
  <c r="V32" i="39"/>
  <c r="Z60" i="39" s="1"/>
  <c r="V30" i="39"/>
  <c r="V29" i="39"/>
  <c r="V28" i="39"/>
  <c r="Z59" i="39" s="1"/>
  <c r="AS59" i="39" s="1"/>
  <c r="V26" i="39"/>
  <c r="V25" i="39"/>
  <c r="V24" i="39"/>
  <c r="Z58" i="39" s="1"/>
  <c r="V22" i="39"/>
  <c r="V21" i="39"/>
  <c r="Z57" i="39" s="1"/>
  <c r="AK20" i="39"/>
  <c r="AC20" i="39"/>
  <c r="P15" i="39"/>
  <c r="B12" i="39"/>
  <c r="CI10" i="39"/>
  <c r="L10" i="39"/>
  <c r="G10" i="39"/>
  <c r="B10" i="39"/>
  <c r="CI9" i="39"/>
  <c r="CI8" i="39"/>
  <c r="CI7" i="39"/>
  <c r="CI6" i="39"/>
  <c r="AM5" i="39"/>
  <c r="P5" i="39"/>
  <c r="CI2" i="39"/>
  <c r="BF1" i="39"/>
  <c r="AS1" i="39"/>
  <c r="V8" i="39" s="1"/>
  <c r="AI1" i="39"/>
  <c r="Z57" i="41" l="1"/>
  <c r="Z60" i="41"/>
  <c r="Z58" i="41"/>
  <c r="CI5" i="40"/>
  <c r="CI4" i="40"/>
  <c r="BE48" i="40"/>
  <c r="Z59" i="41"/>
  <c r="CI3" i="40"/>
  <c r="BA51" i="40"/>
  <c r="AS20" i="39"/>
  <c r="AW58" i="40"/>
  <c r="AS24" i="40" s="1"/>
  <c r="Z63" i="40"/>
  <c r="AS63" i="40" s="1"/>
  <c r="AS44" i="40" s="1"/>
  <c r="Q10" i="40"/>
  <c r="CI4" i="39"/>
  <c r="G50" i="39"/>
  <c r="G51" i="39" s="1"/>
  <c r="CI3" i="39"/>
  <c r="Q10" i="39"/>
  <c r="AA8" i="39"/>
  <c r="V11" i="39"/>
  <c r="AY11" i="39" s="1"/>
  <c r="AA11" i="39"/>
  <c r="BN51" i="39"/>
  <c r="L51" i="39"/>
  <c r="L52" i="39" s="1"/>
  <c r="Q51" i="39"/>
  <c r="Q52" i="39" s="1"/>
  <c r="AA8" i="41"/>
  <c r="V11" i="41"/>
  <c r="AY11" i="41" s="1"/>
  <c r="AS20" i="41"/>
  <c r="Q10" i="41"/>
  <c r="AZ8" i="41"/>
  <c r="AY8" i="41"/>
  <c r="AX8" i="41"/>
  <c r="AW8" i="41"/>
  <c r="AU8" i="41"/>
  <c r="AV8" i="41"/>
  <c r="V9" i="41"/>
  <c r="AT8" i="41"/>
  <c r="AA11" i="41"/>
  <c r="BN51" i="41"/>
  <c r="V14" i="41"/>
  <c r="AA14" i="41"/>
  <c r="AW59" i="40"/>
  <c r="AS59" i="40"/>
  <c r="V50" i="40"/>
  <c r="G51" i="40"/>
  <c r="AW60" i="40"/>
  <c r="AS60" i="40"/>
  <c r="AW51" i="40"/>
  <c r="L51" i="40"/>
  <c r="L52" i="40" s="1"/>
  <c r="AA8" i="40"/>
  <c r="AA11" i="40"/>
  <c r="Q51" i="40"/>
  <c r="Q52" i="40" s="1"/>
  <c r="BN51" i="40"/>
  <c r="V11" i="40"/>
  <c r="AS20" i="40"/>
  <c r="BV51" i="40"/>
  <c r="V8" i="40"/>
  <c r="V14" i="40"/>
  <c r="AS51" i="40"/>
  <c r="BE48" i="39"/>
  <c r="AC49" i="39" s="1"/>
  <c r="AC50" i="39" s="1"/>
  <c r="AZ8" i="39"/>
  <c r="AY8" i="39"/>
  <c r="AX8" i="39"/>
  <c r="AT8" i="39"/>
  <c r="AU8" i="39"/>
  <c r="AW8" i="39"/>
  <c r="V9" i="39"/>
  <c r="AV8" i="39"/>
  <c r="AW60" i="39"/>
  <c r="AS60" i="39"/>
  <c r="AW58" i="39"/>
  <c r="AS58" i="39"/>
  <c r="BV51" i="39"/>
  <c r="AW59" i="39"/>
  <c r="AS28" i="39" s="1"/>
  <c r="AU11" i="39"/>
  <c r="V14" i="39"/>
  <c r="CI5" i="39"/>
  <c r="AV11" i="39"/>
  <c r="AA14" i="39"/>
  <c r="V12" i="39"/>
  <c r="AW11" i="39"/>
  <c r="AW51" i="39"/>
  <c r="AZ11" i="39"/>
  <c r="AT11" i="39"/>
  <c r="BA51" i="39"/>
  <c r="CI2" i="12"/>
  <c r="AB129" i="18"/>
  <c r="AB131" i="18"/>
  <c r="T98" i="18"/>
  <c r="R200" i="18"/>
  <c r="AK196" i="18"/>
  <c r="AK231" i="18" s="1"/>
  <c r="AK186" i="18"/>
  <c r="AK230" i="18" s="1"/>
  <c r="V90" i="18"/>
  <c r="AC87" i="18"/>
  <c r="AK220" i="18" s="1"/>
  <c r="V85" i="18"/>
  <c r="AC82" i="18"/>
  <c r="AK219" i="18" s="1"/>
  <c r="U80" i="18"/>
  <c r="U70" i="18"/>
  <c r="AH43" i="18"/>
  <c r="AK42" i="18"/>
  <c r="AK213" i="18" s="1"/>
  <c r="AB37" i="18"/>
  <c r="AK212" i="18" s="1"/>
  <c r="Q28" i="18"/>
  <c r="T67" i="38"/>
  <c r="AW63" i="38"/>
  <c r="AW62" i="38"/>
  <c r="AW61" i="38"/>
  <c r="AK56" i="38"/>
  <c r="AC56" i="38"/>
  <c r="H53" i="38"/>
  <c r="AC48" i="38"/>
  <c r="G48" i="38"/>
  <c r="V45" i="38"/>
  <c r="V44" i="38"/>
  <c r="Z63" i="38" s="1"/>
  <c r="V41" i="38"/>
  <c r="V40" i="38"/>
  <c r="Z62" i="38" s="1"/>
  <c r="G40" i="38"/>
  <c r="V37" i="38"/>
  <c r="V36" i="38"/>
  <c r="Z61" i="38" s="1"/>
  <c r="V33" i="38"/>
  <c r="V32" i="38"/>
  <c r="V30" i="38"/>
  <c r="V29" i="38"/>
  <c r="V28" i="38"/>
  <c r="Z59" i="38" s="1"/>
  <c r="V26" i="38"/>
  <c r="V25" i="38"/>
  <c r="V24" i="38"/>
  <c r="Z58" i="38" s="1"/>
  <c r="V22" i="38"/>
  <c r="V21" i="38"/>
  <c r="Z57" i="38" s="1"/>
  <c r="AK20" i="38"/>
  <c r="AC20" i="38"/>
  <c r="P15" i="38"/>
  <c r="AD53" i="38" s="1"/>
  <c r="B12" i="38"/>
  <c r="L10" i="38"/>
  <c r="G10" i="38"/>
  <c r="B10" i="38"/>
  <c r="AM5" i="38"/>
  <c r="P5" i="38"/>
  <c r="BF1" i="38"/>
  <c r="AS1" i="38"/>
  <c r="V14" i="38" s="1"/>
  <c r="CI2" i="38"/>
  <c r="AI1" i="12"/>
  <c r="B12" i="12"/>
  <c r="Z60" i="38" l="1"/>
  <c r="Q10" i="38"/>
  <c r="AC49" i="40"/>
  <c r="AC50" i="40" s="1"/>
  <c r="AP60" i="41"/>
  <c r="AH60" i="41"/>
  <c r="AP62" i="41"/>
  <c r="CI8" i="41" s="1"/>
  <c r="AH62" i="41"/>
  <c r="V12" i="41"/>
  <c r="AP63" i="41"/>
  <c r="AH63" i="41"/>
  <c r="AP57" i="41"/>
  <c r="BA48" i="41" s="1"/>
  <c r="AH57" i="41"/>
  <c r="Q49" i="41" s="1"/>
  <c r="AT11" i="41"/>
  <c r="AP59" i="41"/>
  <c r="AH61" i="41"/>
  <c r="AP61" i="41"/>
  <c r="AX11" i="39"/>
  <c r="BE51" i="39"/>
  <c r="AS28" i="40"/>
  <c r="V50" i="39"/>
  <c r="AS51" i="39"/>
  <c r="AS24" i="39"/>
  <c r="AV11" i="41"/>
  <c r="AX11" i="41"/>
  <c r="AW11" i="41"/>
  <c r="AU11" i="41"/>
  <c r="AZ11" i="41"/>
  <c r="AV14" i="41"/>
  <c r="AU14" i="41"/>
  <c r="V15" i="41"/>
  <c r="AT14" i="41"/>
  <c r="AY14" i="41"/>
  <c r="AW14" i="41"/>
  <c r="AZ14" i="41"/>
  <c r="AX14" i="41"/>
  <c r="AU14" i="40"/>
  <c r="V15" i="40"/>
  <c r="AT14" i="40"/>
  <c r="AW14" i="40"/>
  <c r="AZ14" i="40"/>
  <c r="AY14" i="40"/>
  <c r="AX14" i="40"/>
  <c r="AV14" i="40"/>
  <c r="AS32" i="40"/>
  <c r="AY8" i="40"/>
  <c r="AW8" i="40"/>
  <c r="AV8" i="40"/>
  <c r="AZ8" i="40"/>
  <c r="AX8" i="40"/>
  <c r="AU8" i="40"/>
  <c r="V9" i="40"/>
  <c r="AT8" i="40"/>
  <c r="AX11" i="40"/>
  <c r="AW11" i="40"/>
  <c r="AV11" i="40"/>
  <c r="AZ11" i="40"/>
  <c r="AY11" i="40"/>
  <c r="AU11" i="40"/>
  <c r="V12" i="40"/>
  <c r="AT11" i="40"/>
  <c r="G52" i="40"/>
  <c r="V51" i="40"/>
  <c r="V52" i="40" s="1"/>
  <c r="AC51" i="39"/>
  <c r="AC52" i="39" s="1"/>
  <c r="G52" i="39"/>
  <c r="V51" i="39"/>
  <c r="V52" i="39" s="1"/>
  <c r="AS32" i="39"/>
  <c r="AV14" i="39"/>
  <c r="AX14" i="39"/>
  <c r="AU14" i="39"/>
  <c r="AY14" i="39"/>
  <c r="V15" i="39"/>
  <c r="AT14" i="39"/>
  <c r="AW14" i="39"/>
  <c r="AZ14" i="39"/>
  <c r="AK205" i="18"/>
  <c r="AK103" i="18"/>
  <c r="AZ14" i="38"/>
  <c r="AU14" i="38"/>
  <c r="AY14" i="38"/>
  <c r="AX14" i="38"/>
  <c r="AW14" i="38"/>
  <c r="AV14" i="38"/>
  <c r="V15" i="38"/>
  <c r="AT14" i="38"/>
  <c r="AA14" i="38"/>
  <c r="V8" i="38"/>
  <c r="AA8" i="38"/>
  <c r="V11" i="38"/>
  <c r="AS20" i="38"/>
  <c r="AA11" i="38"/>
  <c r="BN51" i="38"/>
  <c r="AC51" i="40" l="1"/>
  <c r="AC52" i="40" s="1"/>
  <c r="BE51" i="40"/>
  <c r="BI51" i="40" s="1"/>
  <c r="L49" i="41"/>
  <c r="L50" i="41" s="1"/>
  <c r="AW48" i="41"/>
  <c r="AS48" i="41"/>
  <c r="BE48" i="41" s="1"/>
  <c r="AC49" i="41" s="1"/>
  <c r="AC50" i="41" s="1"/>
  <c r="AW59" i="41"/>
  <c r="CI10" i="41"/>
  <c r="AS63" i="41"/>
  <c r="AS44" i="41" s="1"/>
  <c r="CI6" i="41"/>
  <c r="AS61" i="41"/>
  <c r="AS36" i="41" s="1"/>
  <c r="AS59" i="41"/>
  <c r="CI7" i="41"/>
  <c r="CI9" i="41"/>
  <c r="AS62" i="41"/>
  <c r="AS40" i="41" s="1"/>
  <c r="CI3" i="41"/>
  <c r="Q50" i="41"/>
  <c r="BV51" i="41"/>
  <c r="AW60" i="41"/>
  <c r="AS60" i="41"/>
  <c r="G49" i="41"/>
  <c r="AW58" i="41"/>
  <c r="AS58" i="41"/>
  <c r="BI51" i="39"/>
  <c r="T60" i="18"/>
  <c r="AB60" i="18" s="1"/>
  <c r="AV8" i="38"/>
  <c r="AU8" i="38"/>
  <c r="V9" i="38"/>
  <c r="AT8" i="38"/>
  <c r="AZ8" i="38"/>
  <c r="AX8" i="38"/>
  <c r="AY8" i="38"/>
  <c r="AW8" i="38"/>
  <c r="AU11" i="38"/>
  <c r="V12" i="38"/>
  <c r="AT11" i="38"/>
  <c r="AZ11" i="38"/>
  <c r="AX11" i="38"/>
  <c r="AY11" i="38"/>
  <c r="AW11" i="38"/>
  <c r="AV11" i="38"/>
  <c r="BF1" i="12"/>
  <c r="V33" i="12"/>
  <c r="AS28" i="41" l="1"/>
  <c r="AS32" i="41"/>
  <c r="L51" i="41"/>
  <c r="L52" i="41" s="1"/>
  <c r="AW51" i="41"/>
  <c r="AP58" i="38"/>
  <c r="AH58" i="38"/>
  <c r="AH60" i="38"/>
  <c r="AP60" i="38"/>
  <c r="AP59" i="38"/>
  <c r="AH59" i="38"/>
  <c r="AP62" i="38"/>
  <c r="AH62" i="38"/>
  <c r="AP61" i="38"/>
  <c r="AH61" i="38"/>
  <c r="AP63" i="38"/>
  <c r="AH63" i="38"/>
  <c r="AP57" i="38"/>
  <c r="BA48" i="38" s="1"/>
  <c r="G50" i="41"/>
  <c r="CI4" i="41"/>
  <c r="CI5" i="41"/>
  <c r="Q51" i="41"/>
  <c r="Q52" i="41" s="1"/>
  <c r="BA51" i="41"/>
  <c r="AS24" i="41"/>
  <c r="AC51" i="41"/>
  <c r="AC52" i="41" s="1"/>
  <c r="BE51" i="41"/>
  <c r="Q49" i="38"/>
  <c r="L49" i="38" l="1"/>
  <c r="L50" i="38" s="1"/>
  <c r="AS59" i="38"/>
  <c r="CI6" i="38"/>
  <c r="AS61" i="38"/>
  <c r="AS36" i="38" s="1"/>
  <c r="AS51" i="41"/>
  <c r="BI51" i="41" s="1"/>
  <c r="G51" i="41"/>
  <c r="V50" i="41"/>
  <c r="AW60" i="38"/>
  <c r="AS60" i="38"/>
  <c r="BV51" i="38"/>
  <c r="CI3" i="38"/>
  <c r="Q50" i="38"/>
  <c r="CI10" i="38"/>
  <c r="AS63" i="38"/>
  <c r="AS44" i="38" s="1"/>
  <c r="G49" i="38"/>
  <c r="AS58" i="38"/>
  <c r="AW59" i="38"/>
  <c r="AW58" i="38"/>
  <c r="CI9" i="38"/>
  <c r="CI7" i="38"/>
  <c r="AS62" i="38"/>
  <c r="AS40" i="38" s="1"/>
  <c r="AS48" i="38"/>
  <c r="AW48" i="38"/>
  <c r="CI8" i="38"/>
  <c r="AW63" i="12"/>
  <c r="AW62" i="12"/>
  <c r="AW61" i="12"/>
  <c r="AS28" i="38" l="1"/>
  <c r="AS32" i="38"/>
  <c r="L51" i="38"/>
  <c r="L52" i="38" s="1"/>
  <c r="AW51" i="38"/>
  <c r="V51" i="41"/>
  <c r="V52" i="41" s="1"/>
  <c r="G52" i="41"/>
  <c r="BE48" i="38"/>
  <c r="AC49" i="38" s="1"/>
  <c r="AC50" i="38" s="1"/>
  <c r="BE51" i="38" s="1"/>
  <c r="BA51" i="38"/>
  <c r="Q51" i="38"/>
  <c r="Q52" i="38" s="1"/>
  <c r="AS24" i="38"/>
  <c r="G50" i="38"/>
  <c r="CI4" i="38"/>
  <c r="CI5" i="38"/>
  <c r="AK56" i="12"/>
  <c r="AC48" i="12"/>
  <c r="AC56" i="12"/>
  <c r="G48" i="12"/>
  <c r="AK20" i="12"/>
  <c r="AC20" i="12"/>
  <c r="H53" i="12"/>
  <c r="AC51" i="38" l="1"/>
  <c r="AC52" i="38" s="1"/>
  <c r="V50" i="38"/>
  <c r="AS51" i="38"/>
  <c r="BI51" i="38" s="1"/>
  <c r="G51" i="38"/>
  <c r="P15" i="12"/>
  <c r="AD53" i="12" s="1"/>
  <c r="G52" i="38" l="1"/>
  <c r="V51" i="38"/>
  <c r="V52" i="38" s="1"/>
  <c r="P5" i="12"/>
  <c r="V45" i="12" l="1"/>
  <c r="V44" i="12"/>
  <c r="Z63" i="12" s="1"/>
  <c r="V41" i="12"/>
  <c r="V40" i="12"/>
  <c r="G40" i="12"/>
  <c r="V37" i="12"/>
  <c r="V36" i="12"/>
  <c r="Z61" i="12" s="1"/>
  <c r="V32" i="12"/>
  <c r="Z60" i="12" s="1"/>
  <c r="V30" i="12"/>
  <c r="V29" i="12"/>
  <c r="V28" i="12"/>
  <c r="V26" i="12"/>
  <c r="V25" i="12"/>
  <c r="V24" i="12"/>
  <c r="Z58" i="12" s="1"/>
  <c r="V22" i="12"/>
  <c r="V21" i="12"/>
  <c r="Z57" i="12" s="1"/>
  <c r="L10" i="12"/>
  <c r="G10" i="12"/>
  <c r="B10" i="12"/>
  <c r="Z59" i="12" l="1"/>
  <c r="Z62" i="12"/>
  <c r="Q10" i="12"/>
  <c r="E6" i="14" l="1"/>
  <c r="E12" i="14"/>
  <c r="E18" i="14"/>
  <c r="E20" i="14"/>
  <c r="E7" i="14"/>
  <c r="E8" i="14"/>
  <c r="E13" i="14"/>
  <c r="E14" i="14"/>
  <c r="E9" i="14"/>
  <c r="E15" i="14"/>
  <c r="E10" i="14"/>
  <c r="E19" i="14"/>
  <c r="E16" i="14"/>
  <c r="E11" i="14"/>
  <c r="E21" i="14"/>
  <c r="E17" i="14"/>
  <c r="E22" i="14"/>
  <c r="E23" i="14"/>
  <c r="AS1" i="12"/>
  <c r="AM5" i="12"/>
  <c r="BN51" i="12" l="1"/>
  <c r="V11" i="12"/>
  <c r="V12" i="12" s="1"/>
  <c r="AS20" i="12"/>
  <c r="V14" i="12"/>
  <c r="V15" i="12" s="1"/>
  <c r="AA11" i="12"/>
  <c r="AA14" i="12"/>
  <c r="AA8" i="12"/>
  <c r="V8" i="12"/>
  <c r="AT8" i="12" s="1"/>
  <c r="Q49" i="12" l="1"/>
  <c r="CI3" i="12" s="1"/>
  <c r="AR74" i="18" s="1"/>
  <c r="Z75" i="18" s="1"/>
  <c r="AK217" i="18" s="1"/>
  <c r="AT11" i="12"/>
  <c r="V9" i="12"/>
  <c r="AZ8" i="12"/>
  <c r="AY8" i="12"/>
  <c r="AW8" i="12"/>
  <c r="AX8" i="12"/>
  <c r="AU8" i="12"/>
  <c r="AV8" i="12"/>
  <c r="AX11" i="12"/>
  <c r="AY11" i="12"/>
  <c r="AZ11" i="12"/>
  <c r="AW11" i="12"/>
  <c r="AU11" i="12"/>
  <c r="AV11" i="12"/>
  <c r="AT14" i="12"/>
  <c r="AV14" i="12"/>
  <c r="AU14" i="12"/>
  <c r="AX14" i="12"/>
  <c r="AY14" i="12"/>
  <c r="AW14" i="12"/>
  <c r="AZ14" i="12"/>
  <c r="AW60" i="12" l="1"/>
  <c r="CI8" i="12"/>
  <c r="S144" i="18" s="1"/>
  <c r="BV51" i="12"/>
  <c r="T67" i="18" s="1"/>
  <c r="AH67" i="18" l="1"/>
  <c r="AB68" i="18"/>
  <c r="AH68" i="18" s="1"/>
  <c r="AK216" i="18" s="1"/>
  <c r="CI6" i="12"/>
  <c r="AW59" i="12"/>
  <c r="CI9" i="12"/>
  <c r="AM141" i="18" s="1"/>
  <c r="T67" i="12"/>
  <c r="CI10" i="12"/>
  <c r="AS62" i="12"/>
  <c r="L49" i="12"/>
  <c r="L50" i="12" s="1"/>
  <c r="AW51" i="12" s="1"/>
  <c r="CI7" i="12"/>
  <c r="S143" i="18" s="1"/>
  <c r="AK225" i="18" s="1"/>
  <c r="AW48" i="12"/>
  <c r="G49" i="12"/>
  <c r="AS48" i="12"/>
  <c r="AS61" i="12"/>
  <c r="AS63" i="12"/>
  <c r="AS44" i="12" s="1"/>
  <c r="AS59" i="12"/>
  <c r="AS60" i="12"/>
  <c r="AS32" i="12" s="1"/>
  <c r="AS58" i="12"/>
  <c r="AW58" i="12"/>
  <c r="Q50" i="12"/>
  <c r="BA51" i="12" s="1"/>
  <c r="U79" i="18" s="1"/>
  <c r="AK218" i="18" s="1"/>
  <c r="AI147" i="18" l="1"/>
  <c r="AK180" i="18" s="1"/>
  <c r="AK227" i="18" s="1"/>
  <c r="AI150" i="18"/>
  <c r="AK153" i="18" s="1"/>
  <c r="AK226" i="18" s="1"/>
  <c r="AB130" i="18"/>
  <c r="AD129" i="18" s="1"/>
  <c r="AB132" i="18"/>
  <c r="AD131" i="18" s="1"/>
  <c r="AS28" i="12"/>
  <c r="G50" i="12"/>
  <c r="AS51" i="12" s="1"/>
  <c r="CI5" i="12"/>
  <c r="AM116" i="18" s="1"/>
  <c r="S118" i="18" s="1"/>
  <c r="AK125" i="18" s="1"/>
  <c r="AK223" i="18" s="1"/>
  <c r="CI4" i="12"/>
  <c r="AS24" i="12"/>
  <c r="BE48" i="12"/>
  <c r="AC49" i="12" s="1"/>
  <c r="Q51" i="12"/>
  <c r="Q52" i="12" s="1"/>
  <c r="L51" i="12"/>
  <c r="AI95" i="18" l="1"/>
  <c r="AI93" i="18"/>
  <c r="AM129" i="18"/>
  <c r="AK134" i="18" s="1"/>
  <c r="AK224" i="18" s="1"/>
  <c r="V50" i="12"/>
  <c r="G51" i="12"/>
  <c r="V51" i="12" s="1"/>
  <c r="L52" i="12"/>
  <c r="AC50" i="12"/>
  <c r="BE51" i="12" s="1"/>
  <c r="T106" i="18" l="1"/>
  <c r="AK114" i="18" s="1"/>
  <c r="AK222" i="18"/>
  <c r="G52" i="12"/>
  <c r="V52" i="12"/>
  <c r="AC51" i="12"/>
  <c r="BI51" i="12"/>
  <c r="Q19" i="18" s="1"/>
  <c r="AK221" i="18" l="1"/>
  <c r="Q18" i="18"/>
  <c r="Q21" i="18" s="1"/>
  <c r="Y21" i="18" s="1"/>
  <c r="AK210" i="18" s="1"/>
  <c r="Y20" i="18"/>
  <c r="AK209" i="18" s="1"/>
  <c r="Q25" i="18"/>
  <c r="Y25" i="18" s="1"/>
  <c r="AA25" i="18" s="1"/>
  <c r="AK211" i="18" s="1"/>
  <c r="AC5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18" authorId="0" shapeId="0" xr:uid="{2537430D-7781-41A0-8B5B-030C69DA5A8D}">
      <text>
        <r>
          <rPr>
            <sz val="9"/>
            <color rgb="FF000000"/>
            <rFont val="MS P ゴシック"/>
            <family val="3"/>
            <charset val="128"/>
          </rPr>
          <t>別紙様式６－２に記入した内容に基づき、令和６年度の加算の見込額の合計が自動で表示されます。</t>
        </r>
      </text>
    </comment>
    <comment ref="Q19" authorId="0" shapeId="0" xr:uid="{EAD2D842-D2B9-45D5-9527-DF5B4FC36A55}">
      <text>
        <r>
          <rPr>
            <sz val="9"/>
            <color rgb="FF000000"/>
            <rFont val="MS P ゴシック"/>
            <family val="3"/>
            <charset val="128"/>
          </rPr>
          <t>別紙様式６-２に記入した令和６年３月時点の旧３加算の算定状況と比較し、令和６年４・５月の旧３加算の上位区分への移行並びに新規算定による増加分と、令和６年６月以降の加算率の引上げ分及び新加算Ⅰ～Ⅳへの移行による増加分の合計が自動で表示されます。</t>
        </r>
      </text>
    </comment>
    <comment ref="Q20" authorId="0" shapeId="0" xr:uid="{E453018F-CA9B-4C7B-8CA0-13142D4D3585}">
      <text>
        <r>
          <rPr>
            <sz val="9"/>
            <color rgb="FF000000"/>
            <rFont val="MS P ゴシック"/>
            <family val="3"/>
            <charset val="128"/>
          </rPr>
          <t>介護現場で働く方々にとって、令和６年度に2.5％、令和７年度に2.0％のベースアップへとつながるよう、介護サービス事業者等の判断により、(b)の額を上限として、令和６年度の加算額の一部を令和７年度に繰り越した上で令和７年度分の賃金改善に充てることが可能です。</t>
        </r>
      </text>
    </comment>
    <comment ref="Q22" authorId="0" shapeId="0" xr:uid="{70A02224-798E-4E05-AA48-96DC21661817}">
      <text>
        <r>
          <rPr>
            <sz val="9"/>
            <color rgb="FF000000"/>
            <rFont val="MS P ゴシック"/>
            <charset val="128"/>
          </rPr>
          <t>事業者等において推計した加算による賃金改善の見込額を、直接記入してください。</t>
        </r>
        <r>
          <rPr>
            <sz val="9"/>
            <color rgb="FF000000"/>
            <rFont val="MS P ゴシック"/>
            <charset val="128"/>
          </rPr>
          <t xml:space="preserve">
</t>
        </r>
        <r>
          <rPr>
            <sz val="9"/>
            <color rgb="FF000000"/>
            <rFont val="MS P ゴシック"/>
            <charset val="128"/>
          </rPr>
          <t>推計の具体的な方法は問いませんが、加算を原資として行う各職員の賃金改善の見込額を積み上げる（足し上げる）などの方法により推計してください。</t>
        </r>
        <r>
          <rPr>
            <sz val="9"/>
            <color rgb="FF000000"/>
            <rFont val="MS P ゴシック"/>
            <charset val="128"/>
          </rPr>
          <t xml:space="preserve">
</t>
        </r>
        <r>
          <rPr>
            <sz val="9"/>
            <color rgb="FF000000"/>
            <rFont val="MS P ゴシック"/>
            <charset val="128"/>
          </rPr>
          <t>令和５年度と比較して、職員の賃下げにならないような計画としてください。</t>
        </r>
      </text>
    </comment>
    <comment ref="C40" authorId="0" shapeId="0" xr:uid="{C217305A-CF4B-43F7-80F4-0DA54E673941}">
      <text>
        <r>
          <rPr>
            <sz val="9"/>
            <color rgb="FF000000"/>
            <rFont val="MS P ゴシック"/>
            <charset val="128"/>
          </rPr>
          <t>例えば、法人で処遇改善加算を配分するために設定した手当（「処遇改善手当」等）の水準を引き上げたとしても、</t>
        </r>
        <r>
          <rPr>
            <sz val="9"/>
            <color rgb="FF000000"/>
            <rFont val="MS P ゴシック"/>
            <charset val="128"/>
          </rPr>
          <t xml:space="preserve">
</t>
        </r>
        <r>
          <rPr>
            <sz val="9"/>
            <color rgb="FF000000"/>
            <rFont val="MS P ゴシック"/>
            <charset val="128"/>
          </rPr>
          <t>手当の引上げ幅以上に基本給やその他の手当を引き下げることで、全体として職員の賃金水準を引き下げていた場合、</t>
        </r>
        <r>
          <rPr>
            <sz val="9"/>
            <color rgb="FF000000"/>
            <rFont val="MS P ゴシック"/>
            <charset val="128"/>
          </rPr>
          <t xml:space="preserve">
</t>
        </r>
        <r>
          <rPr>
            <sz val="9"/>
            <color rgb="FF000000"/>
            <rFont val="MS P ゴシック"/>
            <charset val="128"/>
          </rPr>
          <t>処遇改善加算の要件を満たしたことにはなりません。</t>
        </r>
      </text>
    </comment>
    <comment ref="AK43" authorId="0" shapeId="0" xr:uid="{DF75E779-15B0-4D0E-8835-ABCCCE0A16C1}">
      <text>
        <r>
          <rPr>
            <sz val="9"/>
            <color rgb="FF000000"/>
            <rFont val="MS P ゴシック"/>
            <charset val="128"/>
          </rPr>
          <t>原則４月～３月までの連続する期間を記入してください。</t>
        </r>
        <r>
          <rPr>
            <sz val="9"/>
            <color rgb="FF000000"/>
            <rFont val="MS P ゴシック"/>
            <charset val="128"/>
          </rPr>
          <t xml:space="preserve">
</t>
        </r>
        <r>
          <rPr>
            <sz val="9"/>
            <color rgb="FF000000"/>
            <rFont val="MS P ゴシック"/>
            <charset val="128"/>
          </rPr>
          <t>ただし、例えば、介護報酬のサービス提供月の２か月遅れで賃金の支払いを行っている場合は、６月～５月までと記入してください。</t>
        </r>
      </text>
    </comment>
    <comment ref="Z60" authorId="0" shapeId="0" xr:uid="{58000AA4-6487-4FCE-9F9E-917655196DAC}">
      <text>
        <r>
          <rPr>
            <sz val="9"/>
            <color rgb="FF000000"/>
            <rFont val="MS P ゴシック"/>
            <family val="3"/>
            <charset val="128"/>
          </rPr>
          <t>別紙様式２－３及び２－４に記入した内容をもとに、令和６年６月以降の10か月分の値が自動で入力されます。</t>
        </r>
      </text>
    </comment>
    <comment ref="Z61" authorId="0" shapeId="0" xr:uid="{A48C021B-FBBC-4B2D-B2E8-A03D81071F06}">
      <text>
        <r>
          <rPr>
            <sz val="9"/>
            <color rgb="FF000000"/>
            <rFont val="MS P ゴシック"/>
            <family val="3"/>
            <charset val="128"/>
          </rPr>
          <t>令和５年度以前から算定していた部分の配分も含め、令和６年６月以降の新加算の配分方法のうち、
基本給等（基本給又は決まって毎月支払われる手当）で行っている賃金改善の総額を記入してください。
②が①を下回る場合は、令和６年度中に加算を原資とする一時金等の一部を基本給等の引上げに付け替えるなどの対応が必要です。</t>
        </r>
      </text>
    </comment>
    <comment ref="Y70" authorId="0" shapeId="0" xr:uid="{CBDF2CA7-78A8-4462-B615-B9740D99B856}">
      <text>
        <r>
          <rPr>
            <sz val="9"/>
            <color rgb="FF000000"/>
            <rFont val="MS P ゴシック"/>
            <charset val="128"/>
          </rPr>
          <t>この金額は、賃金改善期間における基本給等の引上げ額の目安となります。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月額賃金改善要件</t>
        </r>
        <r>
          <rPr>
            <sz val="9"/>
            <color rgb="FF000000"/>
            <rFont val="MS P ゴシック"/>
            <charset val="128"/>
          </rPr>
          <t>Ⅱ</t>
        </r>
        <r>
          <rPr>
            <sz val="9"/>
            <color rgb="FF000000"/>
            <rFont val="MS P ゴシック"/>
            <charset val="128"/>
          </rPr>
          <t>を満たしながら賃金改善を行うことができます。</t>
        </r>
      </text>
    </comment>
    <comment ref="Z81" authorId="0" shapeId="0" xr:uid="{79D03DD9-E606-4F93-A1E9-85571B9F03F6}">
      <text>
        <r>
          <rPr>
            <sz val="9"/>
            <color rgb="FF000000"/>
            <rFont val="MS P ゴシック"/>
            <charset val="128"/>
          </rPr>
          <t>旧ベースアップ等加算による賃金改善の見込額を、介護職員とその他の職種の職員に分けて、直接記入してください。</t>
        </r>
        <r>
          <rPr>
            <sz val="9"/>
            <color rgb="FF000000"/>
            <rFont val="MS P ゴシック"/>
            <charset val="128"/>
          </rPr>
          <t xml:space="preserve">
</t>
        </r>
        <r>
          <rPr>
            <sz val="9"/>
            <color rgb="FF000000"/>
            <rFont val="MS P ゴシック"/>
            <charset val="128"/>
          </rPr>
          <t>なお、</t>
        </r>
        <r>
          <rPr>
            <sz val="9"/>
            <color rgb="FF000000"/>
            <rFont val="MS P ゴシック"/>
            <charset val="128"/>
          </rPr>
          <t>ⅰ</t>
        </r>
        <r>
          <rPr>
            <sz val="9"/>
            <color rgb="FF000000"/>
            <rFont val="MS P ゴシック"/>
            <charset val="128"/>
          </rPr>
          <t>と</t>
        </r>
        <r>
          <rPr>
            <sz val="9"/>
            <color rgb="FF000000"/>
            <rFont val="MS P ゴシック"/>
            <charset val="128"/>
          </rPr>
          <t>ⅱ</t>
        </r>
        <r>
          <rPr>
            <sz val="9"/>
            <color rgb="FF000000"/>
            <rFont val="MS P ゴシック"/>
            <charset val="128"/>
          </rPr>
          <t>の合計額は、３（３）①に表示される旧ベースアップ等加算の見込額を上回る必要があります。</t>
        </r>
        <r>
          <rPr>
            <sz val="9"/>
            <color rgb="FF000000"/>
            <rFont val="MS P ゴシック"/>
            <charset val="128"/>
          </rPr>
          <t xml:space="preserve">
</t>
        </r>
        <r>
          <rPr>
            <sz val="9"/>
            <color rgb="FF000000"/>
            <rFont val="MS P ゴシック"/>
            <charset val="128"/>
          </rPr>
          <t>推計の具体的な方法は問いませんが、基本情報入力シートの図を参考に、旧ベースアップ等加算を配分するために行う</t>
        </r>
        <r>
          <rPr>
            <sz val="9"/>
            <color rgb="FF000000"/>
            <rFont val="MS P ゴシック"/>
            <charset val="128"/>
          </rPr>
          <t xml:space="preserve">
</t>
        </r>
        <r>
          <rPr>
            <sz val="9"/>
            <color rgb="FF000000"/>
            <rFont val="MS P ゴシック"/>
            <charset val="128"/>
          </rPr>
          <t>各職員の賃金改善の所要額を積み上げる（足し上げる）などの方法により推計してください。</t>
        </r>
        <r>
          <rPr>
            <sz val="9"/>
            <color rgb="FF000000"/>
            <rFont val="MS P ゴシック"/>
            <charset val="128"/>
          </rPr>
          <t xml:space="preserve">
</t>
        </r>
        <r>
          <rPr>
            <sz val="9"/>
            <color rgb="FF000000"/>
            <rFont val="MS P ゴシック"/>
            <charset val="128"/>
          </rPr>
          <t>また、事業所ごとの内訳ではなく、本計画書で一括して届出を行う事業所全体の金額を記入してください。</t>
        </r>
      </text>
    </comment>
    <comment ref="Z85" authorId="0" shapeId="0" xr:uid="{E21E4ADA-FD12-4702-9D21-BA8519E1D009}">
      <text>
        <r>
          <rPr>
            <sz val="9"/>
            <color rgb="FF000000"/>
            <rFont val="MS P ゴシック"/>
            <charset val="128"/>
          </rPr>
          <t>この金額は、賃金改善期間における基本給等の引上げによる賃金改善の目安となります。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旧ベースアップ等加算の要件を満たしながら賃金改善を行うことができます。</t>
        </r>
      </text>
    </comment>
    <comment ref="AE188" authorId="0" shapeId="0" xr:uid="{9A115677-211D-4368-B8F9-8A05ED224A1F}">
      <text>
        <r>
          <rPr>
            <sz val="9"/>
            <color rgb="FF000000"/>
            <rFont val="MS P ゴシック"/>
            <charset val="128"/>
          </rPr>
          <t>令和７年度に繰り越す額（２（１）①</t>
        </r>
        <r>
          <rPr>
            <sz val="9"/>
            <color rgb="FF000000"/>
            <rFont val="MS P ゴシック"/>
            <charset val="128"/>
          </rPr>
          <t>ⅰ</t>
        </r>
        <r>
          <rPr>
            <sz val="9"/>
            <color rgb="FF000000"/>
            <rFont val="MS P ゴシック"/>
            <charset val="128"/>
          </rPr>
          <t>ア）がない場合は、この欄へのチェック（✓）は不要です。</t>
        </r>
      </text>
    </comment>
    <comment ref="AK205" authorId="1" shapeId="0" xr:uid="{5346815A-79EA-472D-9387-60D4144CAF14}">
      <text>
        <r>
          <rPr>
            <sz val="9"/>
            <color rgb="FF000000"/>
            <rFont val="MS P ゴシック"/>
            <family val="3"/>
            <charset val="128"/>
          </rPr>
          <t>指定権者の審査の参考用に、別紙様式6-2 事業所個票の
「提出先」の欄に記入がある事業所数を自動で表示しています。</t>
        </r>
      </text>
    </comment>
    <comment ref="B208" authorId="0" shapeId="0" xr:uid="{3DC5F32A-8535-4944-B1AA-64D63BEC6232}">
      <text>
        <r>
          <rPr>
            <sz val="9"/>
            <color rgb="FF000000"/>
            <rFont val="MS P ゴシック"/>
            <charset val="128"/>
          </rPr>
          <t>空欄が表示される項目は、記入が不要のため、</t>
        </r>
        <r>
          <rPr>
            <sz val="9"/>
            <color rgb="FF000000"/>
            <rFont val="MS P ゴシック"/>
            <charset val="128"/>
          </rPr>
          <t xml:space="preserve">
</t>
        </r>
        <r>
          <rPr>
            <sz val="9"/>
            <color rgb="FF000000"/>
            <rFont val="MS P ゴシック"/>
            <charset val="128"/>
          </rPr>
          <t>対応する必要はありません。</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77EC5EB4-CB04-441B-B3B6-2FB1C97DF4B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268390AC-F3D2-45C2-BDCF-1D818BE2F5DD}">
      <text>
        <r>
          <rPr>
            <sz val="9"/>
            <color rgb="FF000000"/>
            <rFont val="MS P ゴシック"/>
            <family val="3"/>
            <charset val="128"/>
          </rPr>
          <t>令和５年度にベア加算を算定し、令和６年４・５月にも継続してベア加算を算定する場合「１」</t>
        </r>
      </text>
    </comment>
    <comment ref="G4" authorId="0" shapeId="0" xr:uid="{490DD1D9-D013-4E9D-95C1-2F8E2ACB1124}">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0FF98429-63A3-41AA-BA5D-DA88186DC998}">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5EF3CB2-E699-41BC-81AE-C34E5C8DEA0C}">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B5F6316C-392F-414D-817F-CC1D3896F838}">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（各種加算減算を含む。ただし、処遇改善加算、特定加算及びベースアップ等加算は除く。）を12で除するなどの方法によって推計し、記載してください。</t>
        </r>
      </text>
    </comment>
    <comment ref="AI4" authorId="0" shapeId="0" xr:uid="{C5D3D745-67C0-44B6-B857-6C827386F543}">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F07F07A9-0E21-48F3-B1F5-0E3A2A220F55}">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F57D6D18-0FAE-4521-8482-83266A0CC23E}">
      <text>
        <r>
          <rPr>
            <sz val="9"/>
            <color rgb="FF000000"/>
            <rFont val="MS P ゴシック"/>
            <family val="3"/>
            <charset val="128"/>
          </rPr>
          <t>４・５月に処遇Ⅰ、６月以降に処遇Ⅰ相当の加算区分を算定する場合は「１」</t>
        </r>
      </text>
    </comment>
    <comment ref="CI6" authorId="0" shapeId="0" xr:uid="{4A028F0F-B869-4741-BD1F-1D6D8D2FE705}">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7CBFF9D6-17B3-4321-9160-B02D05698423}">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37C7BBEE-0B4B-4EF3-A718-15C2B169968C}">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8E6B868A-9EEB-43C7-83EF-BF922C28C280}">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2E7F3A1-7FF0-467A-8FEE-8107E5BDE010}">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99E88630-91AB-4613-972A-0EBA741227E9}">
      <text>
        <r>
          <rPr>
            <sz val="9"/>
            <color rgb="FF000000"/>
            <rFont val="MS P ゴシック"/>
            <family val="3"/>
            <charset val="128"/>
          </rPr>
          <t>算定していない場合は、
「特定加算なし」を選択してください。</t>
        </r>
      </text>
    </comment>
    <comment ref="L9" authorId="0" shapeId="0" xr:uid="{61B318FD-66E9-4070-8E2A-8DA91F7DF03F}">
      <text>
        <r>
          <rPr>
            <sz val="9"/>
            <color rgb="FF000000"/>
            <rFont val="MS P ゴシック"/>
            <family val="3"/>
            <charset val="128"/>
          </rPr>
          <t>算定していない場合は、
「ベア加算なし」を選択してください。</t>
        </r>
      </text>
    </comment>
    <comment ref="CI9" authorId="0" shapeId="0" xr:uid="{B09ADED4-5DD5-40C8-AA2D-E0447CBF7BD6}">
      <text>
        <r>
          <rPr>
            <sz val="9"/>
            <color rgb="FF000000"/>
            <rFont val="MS P ゴシック"/>
            <family val="3"/>
            <charset val="128"/>
          </rPr>
          <t>キャリアパス要件Ⅴで「満たす」を選択していれば「１」</t>
        </r>
      </text>
    </comment>
    <comment ref="CI10" authorId="0" shapeId="0" xr:uid="{D0ECEAC0-5C1F-4C99-9515-B6A3D4B4563E}">
      <text>
        <r>
          <rPr>
            <sz val="9"/>
            <color rgb="FF000000"/>
            <rFont val="MS P ゴシック"/>
            <family val="3"/>
            <charset val="128"/>
          </rPr>
          <t>職場環境等要件の上位区分を「満たす」と選択していれば「１」</t>
        </r>
      </text>
    </comment>
    <comment ref="B13" authorId="0" shapeId="0" xr:uid="{336B5C94-ACDD-4F30-BF4E-0A5621102D7A}">
      <text>
        <r>
          <rPr>
            <sz val="9"/>
            <color rgb="FF000000"/>
            <rFont val="MS P ゴシック"/>
            <family val="3"/>
            <charset val="128"/>
          </rPr>
          <t>令和６年度の算定対象月を記入してください。</t>
        </r>
      </text>
    </comment>
    <comment ref="F15" authorId="0" shapeId="0" xr:uid="{3AA8EBDF-15B4-45A2-B991-AB1A5CF1AB9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9854E68E-3590-415B-B5AA-F6ADBF78FBED}">
      <text>
        <r>
          <rPr>
            <sz val="9"/>
            <color rgb="FF000000"/>
            <rFont val="MS P ゴシック"/>
            <family val="3"/>
            <charset val="128"/>
          </rPr>
          <t>右欄の選択肢（「満たす」など）から、
それぞれ当てはまるものを選択してください。</t>
        </r>
      </text>
    </comment>
    <comment ref="AL25" authorId="0" shapeId="0" xr:uid="{9A093111-1F2E-468C-80D8-E06559CED22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E4E46121-CF11-488B-91D3-B419B5D2BDE2}">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53A0CCA2-5E3F-45A1-B862-2C7C01E5BAD8}">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163F7CDD-4386-4D87-937E-362FC6ECB83F}">
      <text>
        <r>
          <rPr>
            <sz val="9"/>
            <color rgb="FF000000"/>
            <rFont val="MS P ゴシック"/>
            <family val="3"/>
            <charset val="128"/>
          </rPr>
          <t>小規模事業者等の特例で満たす場合も含む</t>
        </r>
      </text>
    </comment>
    <comment ref="AG37" authorId="0" shapeId="0" xr:uid="{E61B032A-9C2E-4D5A-86BE-A48525AEB1E7}">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D4795448-6AE7-4B39-876E-F6C1DA1954A4}">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4842285D-5F79-4607-BFB5-378C33BA9804}">
      <text>
        <r>
          <rPr>
            <sz val="9"/>
            <color rgb="FF000000"/>
            <rFont val="MS P ゴシック"/>
            <family val="3"/>
            <charset val="128"/>
          </rPr>
          <t>「満たす」を選択した場合は、算定する加算の区分等を選択してください。</t>
        </r>
      </text>
    </comment>
    <comment ref="AL41" authorId="0" shapeId="0" xr:uid="{DC2C3160-5DF0-4AFE-8448-FE15603A0B03}">
      <text>
        <r>
          <rPr>
            <sz val="9"/>
            <color rgb="FF000000"/>
            <rFont val="MS P ゴシック"/>
            <family val="3"/>
            <charset val="128"/>
          </rPr>
          <t>「満たす」を選択した場合は、算定する加算の区分等を選択してください。</t>
        </r>
      </text>
    </comment>
    <comment ref="B47" authorId="0" shapeId="0" xr:uid="{BC06BFBA-2498-4930-8503-845249F6B464}">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097E1A80-0E7E-4F19-9899-BE8E1C74CCC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8615CA19-E078-4452-973C-D76EEA735F5C}">
      <text>
        <r>
          <rPr>
            <sz val="9"/>
            <color rgb="FF000000"/>
            <rFont val="MS P ゴシック"/>
            <family val="3"/>
            <charset val="128"/>
          </rPr>
          <t>令和５年度にベア加算を算定し、令和６年４・５月にも継続してベア加算を算定する場合「１」</t>
        </r>
      </text>
    </comment>
    <comment ref="G4" authorId="0" shapeId="0" xr:uid="{9D2F3299-40BB-4BF1-B03E-B812A603E3B5}">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412CF7AC-E306-478E-9037-4668E89C0AA8}">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D46C7C8E-5AF0-44C2-A11A-F0F0C8A549FF}">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314F845D-8D3E-457F-9DDB-4C1DDDC87FB5}">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（各種加算減算を含む。ただし、処遇改善加算、特定加算及びベースアップ等加算は除く。）を12で除するなどの方法によって推計し、記載してください。</t>
        </r>
      </text>
    </comment>
    <comment ref="AI4" authorId="0" shapeId="0" xr:uid="{CDB6E2CA-41E9-4A45-8017-DD4466E79CFD}">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04F28633-57CC-4A0D-AFB2-BD1024484FEB}">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E7D9D335-53AD-48F5-84D3-89C9F91CBBEA}">
      <text>
        <r>
          <rPr>
            <sz val="9"/>
            <color rgb="FF000000"/>
            <rFont val="MS P ゴシック"/>
            <family val="3"/>
            <charset val="128"/>
          </rPr>
          <t>４・５月に処遇Ⅰ、６月以降に処遇Ⅰ相当の加算区分を算定する場合は「１」</t>
        </r>
      </text>
    </comment>
    <comment ref="CI6" authorId="0" shapeId="0" xr:uid="{299C7CB8-FD04-490F-9F2E-0913A886582B}">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5C608E3-DAD0-47FC-BD51-D9F1AD449158}">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6E28C696-A5F8-4C33-8EED-E51FD20869B9}">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C758943D-4132-4BD4-A129-CC15AC45FD12}">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CB6638BD-4BFC-4A2A-9DDB-7A63001F048A}">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29E6AD74-630A-4843-B195-620AE350DE8A}">
      <text>
        <r>
          <rPr>
            <sz val="9"/>
            <color rgb="FF000000"/>
            <rFont val="MS P ゴシック"/>
            <family val="3"/>
            <charset val="128"/>
          </rPr>
          <t>算定していない場合は、
「特定加算なし」を選択してください。</t>
        </r>
      </text>
    </comment>
    <comment ref="L9" authorId="0" shapeId="0" xr:uid="{8FC93707-0B13-4B63-9569-21296467627F}">
      <text>
        <r>
          <rPr>
            <sz val="9"/>
            <color rgb="FF000000"/>
            <rFont val="MS P ゴシック"/>
            <family val="3"/>
            <charset val="128"/>
          </rPr>
          <t>算定していない場合は、
「ベア加算なし」を選択してください。</t>
        </r>
      </text>
    </comment>
    <comment ref="CI9" authorId="0" shapeId="0" xr:uid="{C657E51D-7340-443E-B4EC-D13A1CA445DA}">
      <text>
        <r>
          <rPr>
            <sz val="9"/>
            <color rgb="FF000000"/>
            <rFont val="MS P ゴシック"/>
            <family val="3"/>
            <charset val="128"/>
          </rPr>
          <t>キャリアパス要件Ⅴで「満たす」を選択していれば「１」</t>
        </r>
      </text>
    </comment>
    <comment ref="CI10" authorId="0" shapeId="0" xr:uid="{C1CDB152-B6FB-486A-8BF6-D96FA8490923}">
      <text>
        <r>
          <rPr>
            <sz val="9"/>
            <color rgb="FF000000"/>
            <rFont val="MS P ゴシック"/>
            <family val="3"/>
            <charset val="128"/>
          </rPr>
          <t>職場環境等要件の上位区分を「満たす」と選択していれば「１」</t>
        </r>
      </text>
    </comment>
    <comment ref="B13" authorId="0" shapeId="0" xr:uid="{31A33183-C7C4-443A-A739-86AB7459B494}">
      <text>
        <r>
          <rPr>
            <sz val="9"/>
            <color rgb="FF000000"/>
            <rFont val="MS P ゴシック"/>
            <family val="3"/>
            <charset val="128"/>
          </rPr>
          <t>令和６年度の算定対象月を記入してください。</t>
        </r>
      </text>
    </comment>
    <comment ref="F15" authorId="0" shapeId="0" xr:uid="{F1CAD984-1C0C-4FD2-B638-4419259736F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13E9949A-5B6E-481A-A7D4-0B2531050890}">
      <text>
        <r>
          <rPr>
            <sz val="9"/>
            <color rgb="FF000000"/>
            <rFont val="MS P ゴシック"/>
            <family val="3"/>
            <charset val="128"/>
          </rPr>
          <t>右欄の選択肢（「満たす」など）から、
それぞれ当てはまるものを選択してください。</t>
        </r>
      </text>
    </comment>
    <comment ref="AL25" authorId="0" shapeId="0" xr:uid="{5564DF74-68F6-4730-B740-1B64FCE7A835}">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EBDF1A69-C3EA-4A88-BEF1-37E21647E507}">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3F10E4CB-8198-4262-8471-EE2C5BBCB316}">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9C433C7E-2CAA-467B-8B14-6ED206634270}">
      <text>
        <r>
          <rPr>
            <sz val="9"/>
            <color rgb="FF000000"/>
            <rFont val="MS P ゴシック"/>
            <family val="3"/>
            <charset val="128"/>
          </rPr>
          <t>小規模事業者等の特例で満たす場合も含む</t>
        </r>
      </text>
    </comment>
    <comment ref="AG37" authorId="0" shapeId="0" xr:uid="{4221A2F0-0402-446D-B9DA-D625A51F62A0}">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CBB1D340-742C-49F6-9258-29376A1D0DA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A54EF424-71C9-4D2F-A12C-C1069AB33D5E}">
      <text>
        <r>
          <rPr>
            <sz val="9"/>
            <color rgb="FF000000"/>
            <rFont val="MS P ゴシック"/>
            <family val="3"/>
            <charset val="128"/>
          </rPr>
          <t>「満たす」を選択した場合は、算定する加算の区分等を選択してください。</t>
        </r>
      </text>
    </comment>
    <comment ref="AL41" authorId="0" shapeId="0" xr:uid="{3FCC61F8-C810-4C95-A62D-34D4B2A1107E}">
      <text>
        <r>
          <rPr>
            <sz val="9"/>
            <color rgb="FF000000"/>
            <rFont val="MS P ゴシック"/>
            <family val="3"/>
            <charset val="128"/>
          </rPr>
          <t>「満たす」を選択した場合は、算定する加算の区分等を選択してください。</t>
        </r>
      </text>
    </comment>
    <comment ref="B47" authorId="0" shapeId="0" xr:uid="{63E54B47-5AB5-4419-A032-F4AFD7A1CF26}">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547932FE-F5AD-4E09-ABAA-B48FA13B22FF}">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6B0CCBA5-70AB-4534-91D4-C040CDF81CE8}">
      <text>
        <r>
          <rPr>
            <sz val="9"/>
            <color rgb="FF000000"/>
            <rFont val="MS P ゴシック"/>
            <family val="3"/>
            <charset val="128"/>
          </rPr>
          <t>令和５年度にベア加算を算定し、令和６年４・５月にも継続してベア加算を算定する場合「１」</t>
        </r>
      </text>
    </comment>
    <comment ref="G4" authorId="0" shapeId="0" xr:uid="{81FBCC23-BF27-4B41-B028-AD649ED72CA5}">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D661D021-AADF-45F3-A295-56308CF5C669}">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49FA1C2-6D03-42DE-8A7C-D4970DCA323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323D2B92-2DD9-4902-A684-35A5ED1A13FF}">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（各種加算減算を含む。ただし、処遇改善加算、特定加算及びベースアップ等加算は除く。）を12で除するなどの方法によって推計し、記載してください。</t>
        </r>
      </text>
    </comment>
    <comment ref="AI4" authorId="0" shapeId="0" xr:uid="{1A874245-2974-41D3-AA53-600B9E6F6BC2}">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0404F94-9560-45AF-BC10-18D55E95242A}">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9F137AB0-22DA-46FE-8F35-6F14D9890626}">
      <text>
        <r>
          <rPr>
            <sz val="9"/>
            <color rgb="FF000000"/>
            <rFont val="MS P ゴシック"/>
            <family val="3"/>
            <charset val="128"/>
          </rPr>
          <t>４・５月に処遇Ⅰ、６月以降に処遇Ⅰ相当の加算区分を算定する場合は「１」</t>
        </r>
      </text>
    </comment>
    <comment ref="CI6" authorId="0" shapeId="0" xr:uid="{DC4810FF-AD80-48BC-ADB0-64D798586A4C}">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EEF6284-014B-4137-B299-B06B4327D33A}">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D8C425C-9BBF-4F2D-B370-98CDE20F55AA}">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B9F4FBBF-8F33-4731-83FD-9C545EC01B48}">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6780A71C-0D0F-4892-8B9E-DED9B7548C36}">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3A442EA5-0E67-4723-BE7A-3D0864248C39}">
      <text>
        <r>
          <rPr>
            <sz val="9"/>
            <color rgb="FF000000"/>
            <rFont val="MS P ゴシック"/>
            <family val="3"/>
            <charset val="128"/>
          </rPr>
          <t>算定していない場合は、
「特定加算なし」を選択してください。</t>
        </r>
      </text>
    </comment>
    <comment ref="L9" authorId="0" shapeId="0" xr:uid="{D43CE89F-1717-468F-BB19-F03C630C1742}">
      <text>
        <r>
          <rPr>
            <sz val="9"/>
            <color rgb="FF000000"/>
            <rFont val="MS P ゴシック"/>
            <family val="3"/>
            <charset val="128"/>
          </rPr>
          <t>算定していない場合は、
「ベア加算なし」を選択してください。</t>
        </r>
      </text>
    </comment>
    <comment ref="CI9" authorId="0" shapeId="0" xr:uid="{D5B123BA-4404-4F9E-8D7A-67ED9D4AE9C5}">
      <text>
        <r>
          <rPr>
            <sz val="9"/>
            <color rgb="FF000000"/>
            <rFont val="MS P ゴシック"/>
            <family val="3"/>
            <charset val="128"/>
          </rPr>
          <t>キャリアパス要件Ⅴで「満たす」を選択していれば「１」</t>
        </r>
      </text>
    </comment>
    <comment ref="CI10" authorId="0" shapeId="0" xr:uid="{277B545D-950C-4A7F-A930-A7AB300B3DAF}">
      <text>
        <r>
          <rPr>
            <sz val="9"/>
            <color rgb="FF000000"/>
            <rFont val="MS P ゴシック"/>
            <family val="3"/>
            <charset val="128"/>
          </rPr>
          <t>職場環境等要件の上位区分を「満たす」と選択していれば「１」</t>
        </r>
      </text>
    </comment>
    <comment ref="B13" authorId="0" shapeId="0" xr:uid="{C76E4BC7-895B-4E6B-8185-AA3DCCC60FF8}">
      <text>
        <r>
          <rPr>
            <sz val="9"/>
            <color rgb="FF000000"/>
            <rFont val="MS P ゴシック"/>
            <family val="3"/>
            <charset val="128"/>
          </rPr>
          <t>令和６年度の算定対象月を記入してください。</t>
        </r>
      </text>
    </comment>
    <comment ref="F15" authorId="0" shapeId="0" xr:uid="{F61051E7-05B1-420C-8BA5-A6386A00507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2264C46E-C8B7-469B-904C-96758909AE2C}">
      <text>
        <r>
          <rPr>
            <sz val="9"/>
            <color rgb="FF000000"/>
            <rFont val="MS P ゴシック"/>
            <family val="3"/>
            <charset val="128"/>
          </rPr>
          <t>右欄の選択肢（「満たす」など）から、
それぞれ当てはまるものを選択してください。</t>
        </r>
      </text>
    </comment>
    <comment ref="AL25" authorId="0" shapeId="0" xr:uid="{98E27B14-644C-4C0D-9D2B-BA357860E45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65EF84FD-071E-4769-871B-5D8F60EA3F00}">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D844287C-156A-4106-80E2-B1843653E8E3}">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CF84DDA4-D332-42F5-8C36-F3099F8A46FD}">
      <text>
        <r>
          <rPr>
            <sz val="9"/>
            <color rgb="FF000000"/>
            <rFont val="MS P ゴシック"/>
            <family val="3"/>
            <charset val="128"/>
          </rPr>
          <t>小規模事業者等の特例で満たす場合も含む</t>
        </r>
      </text>
    </comment>
    <comment ref="AG37" authorId="0" shapeId="0" xr:uid="{1778916C-687D-40DB-80EB-3A04623BAC2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2A8270F7-8DA7-4FF2-90D6-331BBC2D7ED7}">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F933B099-490B-46E6-8573-5DFE33793CCC}">
      <text>
        <r>
          <rPr>
            <sz val="9"/>
            <color rgb="FF000000"/>
            <rFont val="MS P ゴシック"/>
            <family val="3"/>
            <charset val="128"/>
          </rPr>
          <t>「満たす」を選択した場合は、算定する加算の区分等を選択してください。</t>
        </r>
      </text>
    </comment>
    <comment ref="AL41" authorId="0" shapeId="0" xr:uid="{2AD9DF08-1D7F-4A44-87B5-DA5167C9A430}">
      <text>
        <r>
          <rPr>
            <sz val="9"/>
            <color rgb="FF000000"/>
            <rFont val="MS P ゴシック"/>
            <family val="3"/>
            <charset val="128"/>
          </rPr>
          <t>「満たす」を選択した場合は、算定する加算の区分等を選択してください。</t>
        </r>
      </text>
    </comment>
    <comment ref="B47" authorId="0" shapeId="0" xr:uid="{BC6E80FD-5C12-4BE6-A591-40A9282E56FE}">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83262576-D32C-4FCA-953B-879A24EA08E4}">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3DF69755-72F4-435E-9202-0971DB32042D}">
      <text>
        <r>
          <rPr>
            <sz val="9"/>
            <color rgb="FF000000"/>
            <rFont val="MS P ゴシック"/>
            <family val="3"/>
            <charset val="128"/>
          </rPr>
          <t>令和５年度にベア加算を算定し、令和６年４・５月にも継続してベア加算を算定する場合「１」</t>
        </r>
      </text>
    </comment>
    <comment ref="G4" authorId="0" shapeId="0" xr:uid="{B80C5BE5-7078-4F2C-9CB1-2F22916BDFC3}">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A473FFFE-F110-40AF-A7BB-AA0AF2C09F05}">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92AA63C6-D5EE-4EEA-BD26-DC12BF130B30}">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E8B190E3-50E4-4056-83F9-D7D9846CB727}">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（各種加算減算を含む。ただし、処遇改善加算、特定加算及びベースアップ等加算は除く。）を12で除するなどの方法によって推計し、記載してください。</t>
        </r>
      </text>
    </comment>
    <comment ref="AI4" authorId="0" shapeId="0" xr:uid="{DE9E4312-2D44-463F-AE82-0B799A3FC65C}">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A8C7D99-8B13-40A1-B0C3-01A59B605B98}">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C5AD3ABA-D160-4674-9D41-6BB039EEC603}">
      <text>
        <r>
          <rPr>
            <sz val="9"/>
            <color rgb="FF000000"/>
            <rFont val="MS P ゴシック"/>
            <family val="3"/>
            <charset val="128"/>
          </rPr>
          <t>４・５月に処遇Ⅰ、６月以降に処遇Ⅰ相当の加算区分を算定する場合は「１」</t>
        </r>
      </text>
    </comment>
    <comment ref="CI6" authorId="0" shapeId="0" xr:uid="{A8491DCC-453E-46B2-9E1B-296D0BD8AB56}">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CD307A3-145D-4114-9C59-D2F2336E7343}">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CF484628-919C-4DFB-A0FD-D0E695105C5E}">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F6AB9AED-6CA6-4CDE-AC0B-75D32DC1BDE3}">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CB2E17CA-8C0C-4335-8C7B-6BA16CB1097D}">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9620A79-B4F6-448C-AFDB-67824A40318B}">
      <text>
        <r>
          <rPr>
            <sz val="9"/>
            <color rgb="FF000000"/>
            <rFont val="MS P ゴシック"/>
            <family val="3"/>
            <charset val="128"/>
          </rPr>
          <t>算定していない場合は、
「特定加算なし」を選択してください。</t>
        </r>
      </text>
    </comment>
    <comment ref="L9" authorId="0" shapeId="0" xr:uid="{F3EB130A-F8E6-47C0-9EB5-D9A3A0655244}">
      <text>
        <r>
          <rPr>
            <sz val="9"/>
            <color rgb="FF000000"/>
            <rFont val="MS P ゴシック"/>
            <family val="3"/>
            <charset val="128"/>
          </rPr>
          <t>算定していない場合は、
「ベア加算なし」を選択してください。</t>
        </r>
      </text>
    </comment>
    <comment ref="CI9" authorId="0" shapeId="0" xr:uid="{9692DC74-D58C-4341-AE30-0FDF388B3339}">
      <text>
        <r>
          <rPr>
            <sz val="9"/>
            <color rgb="FF000000"/>
            <rFont val="MS P ゴシック"/>
            <family val="3"/>
            <charset val="128"/>
          </rPr>
          <t>キャリアパス要件Ⅴで「満たす」を選択していれば「１」</t>
        </r>
      </text>
    </comment>
    <comment ref="CI10" authorId="0" shapeId="0" xr:uid="{05B7A419-F5B0-4E43-B451-E41E75107C3A}">
      <text>
        <r>
          <rPr>
            <sz val="9"/>
            <color rgb="FF000000"/>
            <rFont val="MS P ゴシック"/>
            <family val="3"/>
            <charset val="128"/>
          </rPr>
          <t>職場環境等要件の上位区分を「満たす」と選択していれば「１」</t>
        </r>
      </text>
    </comment>
    <comment ref="B13" authorId="0" shapeId="0" xr:uid="{19C7ED79-C151-4DE3-A8A2-130714027CBB}">
      <text>
        <r>
          <rPr>
            <sz val="9"/>
            <color rgb="FF000000"/>
            <rFont val="MS P ゴシック"/>
            <family val="3"/>
            <charset val="128"/>
          </rPr>
          <t>令和６年度の算定対象月を記入してください。</t>
        </r>
      </text>
    </comment>
    <comment ref="F15" authorId="0" shapeId="0" xr:uid="{14F866E7-5E2C-4007-9137-EC186011F442}">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F89DFD2C-890F-4D76-A841-2F5F03044B48}">
      <text>
        <r>
          <rPr>
            <sz val="9"/>
            <color rgb="FF000000"/>
            <rFont val="MS P ゴシック"/>
            <family val="3"/>
            <charset val="128"/>
          </rPr>
          <t>右欄の選択肢（「満たす」など）から、
それぞれ当てはまるものを選択してください。</t>
        </r>
      </text>
    </comment>
    <comment ref="AL25" authorId="0" shapeId="0" xr:uid="{102C7464-E731-44C7-9DC5-E861EC3E334D}">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9E927AAF-DF5D-4B72-AB74-BF53960F6A3E}">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3A957055-BAD6-4B64-BE58-8FE073EDF297}">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742EFB81-74E9-4030-9606-3C36B84A4D0A}">
      <text>
        <r>
          <rPr>
            <sz val="9"/>
            <color rgb="FF000000"/>
            <rFont val="MS P ゴシック"/>
            <family val="3"/>
            <charset val="128"/>
          </rPr>
          <t>小規模事業者等の特例で満たす場合も含む</t>
        </r>
      </text>
    </comment>
    <comment ref="AG37" authorId="0" shapeId="0" xr:uid="{349A4256-D6CE-4F08-B6C2-76051FE5A42C}">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1776BCC8-B1F6-4758-84AD-A9C4494E22F4}">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6453A940-DA58-4629-909D-F341A8A52382}">
      <text>
        <r>
          <rPr>
            <sz val="9"/>
            <color rgb="FF000000"/>
            <rFont val="MS P ゴシック"/>
            <family val="3"/>
            <charset val="128"/>
          </rPr>
          <t>「満たす」を選択した場合は、算定する加算の区分等を選択してください。</t>
        </r>
      </text>
    </comment>
    <comment ref="AL41" authorId="0" shapeId="0" xr:uid="{294D084B-218E-456D-8DBA-FECEAE8504F8}">
      <text>
        <r>
          <rPr>
            <sz val="9"/>
            <color rgb="FF000000"/>
            <rFont val="MS P ゴシック"/>
            <family val="3"/>
            <charset val="128"/>
          </rPr>
          <t>「満たす」を選択した場合は、算定する加算の区分等を選択してください。</t>
        </r>
      </text>
    </comment>
    <comment ref="B47" authorId="0" shapeId="0" xr:uid="{082491E2-4B19-45A1-86D1-952CCAAAA26A}">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03F4CD40-72F6-4469-B6C2-0225B9414266}">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B63A4C53-1AD0-49BA-9757-EFA2FFAD65B7}">
      <text>
        <r>
          <rPr>
            <sz val="9"/>
            <color rgb="FF000000"/>
            <rFont val="MS P ゴシック"/>
            <family val="3"/>
            <charset val="128"/>
          </rPr>
          <t>令和５年度にベア加算を算定し、令和６年４・５月にも継続してベア加算を算定する場合「１」</t>
        </r>
      </text>
    </comment>
    <comment ref="G4" authorId="0" shapeId="0" xr:uid="{A495AAA7-B0D4-4D05-8A45-E0F636159029}">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24AB23E4-F720-4E3C-A1B7-CDA03594AD3F}">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FED6D572-3A43-410F-8C35-9E8D84FE94C7}">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9653790B-260B-4DC5-9E91-0A64D6E0F00A}">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（各種加算減算を含む。ただし、処遇改善加算、特定加算及びベースアップ等加算は除く。）を12で除するなどの方法によって推計し、記載してください。</t>
        </r>
      </text>
    </comment>
    <comment ref="AI4" authorId="0" shapeId="0" xr:uid="{774148D7-9959-4552-B03C-91327DBF8A10}">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E59896C9-D0E2-4792-A275-63E3C4D26CDB}">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B0E1169A-8F6F-4130-B3E9-90E81119FEDB}">
      <text>
        <r>
          <rPr>
            <sz val="9"/>
            <color rgb="FF000000"/>
            <rFont val="MS P ゴシック"/>
            <family val="3"/>
            <charset val="128"/>
          </rPr>
          <t>４・５月に処遇Ⅰ、６月以降に処遇Ⅰ相当の加算区分を算定する場合は「１」</t>
        </r>
      </text>
    </comment>
    <comment ref="CI6" authorId="0" shapeId="0" xr:uid="{27456126-6DB3-4ABE-A5DF-8D93B0A6CDDF}">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0F33A3E-DD9C-4A90-906A-5520CC354DB7}">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237F755E-98D2-4D0E-9DE5-8C0CF58097F3}">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46F0F0D4-8B46-471B-AD0F-8EC97A83A399}">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4EC7F54C-D376-40A9-BDD2-C02A582154DB}">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5BA2250F-3E3C-4D59-A59F-DE3CF75E7102}">
      <text>
        <r>
          <rPr>
            <sz val="9"/>
            <color rgb="FF000000"/>
            <rFont val="MS P ゴシック"/>
            <family val="3"/>
            <charset val="128"/>
          </rPr>
          <t>算定していない場合は、
「特定加算なし」を選択してください。</t>
        </r>
      </text>
    </comment>
    <comment ref="L9" authorId="0" shapeId="0" xr:uid="{E64202E8-6F24-4574-A42A-53C2F48B0E6C}">
      <text>
        <r>
          <rPr>
            <sz val="9"/>
            <color rgb="FF000000"/>
            <rFont val="MS P ゴシック"/>
            <family val="3"/>
            <charset val="128"/>
          </rPr>
          <t>算定していない場合は、
「ベア加算なし」を選択してください。</t>
        </r>
      </text>
    </comment>
    <comment ref="CI9" authorId="0" shapeId="0" xr:uid="{2B9A80CA-558F-4CB0-98E7-077B03C26C1C}">
      <text>
        <r>
          <rPr>
            <sz val="9"/>
            <color rgb="FF000000"/>
            <rFont val="MS P ゴシック"/>
            <family val="3"/>
            <charset val="128"/>
          </rPr>
          <t>キャリアパス要件Ⅴで「満たす」を選択していれば「１」</t>
        </r>
      </text>
    </comment>
    <comment ref="CI10" authorId="0" shapeId="0" xr:uid="{F80D4DE3-7F46-49B6-B283-18F4E9277528}">
      <text>
        <r>
          <rPr>
            <sz val="9"/>
            <color rgb="FF000000"/>
            <rFont val="MS P ゴシック"/>
            <family val="3"/>
            <charset val="128"/>
          </rPr>
          <t>職場環境等要件の上位区分を「満たす」と選択していれば「１」</t>
        </r>
      </text>
    </comment>
    <comment ref="B13" authorId="0" shapeId="0" xr:uid="{E3530456-3ED7-44B9-83BB-798C94901856}">
      <text>
        <r>
          <rPr>
            <sz val="9"/>
            <color rgb="FF000000"/>
            <rFont val="MS P ゴシック"/>
            <family val="3"/>
            <charset val="128"/>
          </rPr>
          <t>令和６年度の算定対象月を記入してください。</t>
        </r>
      </text>
    </comment>
    <comment ref="F15" authorId="0" shapeId="0" xr:uid="{E1647939-725D-4907-9EF2-10C60E94037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8879C3A4-7CBD-40C5-9650-BBB2F33FD75B}">
      <text>
        <r>
          <rPr>
            <sz val="9"/>
            <color rgb="FF000000"/>
            <rFont val="MS P ゴシック"/>
            <family val="3"/>
            <charset val="128"/>
          </rPr>
          <t>右欄の選択肢（「満たす」など）から、
それぞれ当てはまるものを選択してください。</t>
        </r>
      </text>
    </comment>
    <comment ref="AL25" authorId="0" shapeId="0" xr:uid="{B6530CBC-85CB-4004-99F7-358ED93C07E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83FD1EA5-810B-4E3B-A70A-38780A39792F}">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D8292FE5-1609-47DE-B9AD-CEB679A878C2}">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2E4713EB-FCF3-474A-8CD5-2EE41E2F787E}">
      <text>
        <r>
          <rPr>
            <sz val="9"/>
            <color rgb="FF000000"/>
            <rFont val="MS P ゴシック"/>
            <family val="3"/>
            <charset val="128"/>
          </rPr>
          <t>小規模事業者等の特例で満たす場合も含む</t>
        </r>
      </text>
    </comment>
    <comment ref="AG37" authorId="0" shapeId="0" xr:uid="{EE01E1F0-3061-4A2D-BF82-3952629252BA}">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814340FD-FBCC-47BA-8D25-7695AA705A7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BFB831B2-7877-4A91-93E0-614E0E686EED}">
      <text>
        <r>
          <rPr>
            <sz val="9"/>
            <color rgb="FF000000"/>
            <rFont val="MS P ゴシック"/>
            <family val="3"/>
            <charset val="128"/>
          </rPr>
          <t>「満たす」を選択した場合は、算定する加算の区分等を選択してください。</t>
        </r>
      </text>
    </comment>
    <comment ref="AL41" authorId="0" shapeId="0" xr:uid="{A93FDD10-4236-4F52-B41B-E71DE8AA1181}">
      <text>
        <r>
          <rPr>
            <sz val="9"/>
            <color rgb="FF000000"/>
            <rFont val="MS P ゴシック"/>
            <family val="3"/>
            <charset val="128"/>
          </rPr>
          <t>「満たす」を選択した場合は、算定する加算の区分等を選択してください。</t>
        </r>
      </text>
    </comment>
    <comment ref="B47" authorId="0" shapeId="0" xr:uid="{0893A3E6-F42F-4A3E-AD4C-52DA0F1CE518}">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997FFDB0-3613-4AB0-8F29-3C7309F08F9A}">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386F7471-3485-425B-8918-46853479F5A9}">
      <text>
        <r>
          <rPr>
            <sz val="9"/>
            <color rgb="FF000000"/>
            <rFont val="MS P ゴシック"/>
            <family val="3"/>
            <charset val="128"/>
          </rPr>
          <t>令和５年度にベア加算を算定し、令和６年４・５月にも継続してベア加算を算定する場合「１」</t>
        </r>
      </text>
    </comment>
    <comment ref="G4" authorId="0" shapeId="0" xr:uid="{673CFF5B-20A1-4F90-83C0-AB72A8D75F0F}">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3EC6B6CA-8CAE-4A3B-B4DC-253B5EEF11BF}">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8D47C6D-8D74-45CC-BEAF-E24C881F795E}">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6CAEF1DC-A5BC-4010-9C48-09ED9E5A8A94}">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（各種加算減算を含む。ただし、処遇改善加算、特定加算及びベースアップ等加算は除く。）を12で除するなどの方法によって推計し、記載してください。</t>
        </r>
      </text>
    </comment>
    <comment ref="AI4" authorId="0" shapeId="0" xr:uid="{45ABD2FE-D882-4B63-BDD5-E6447B933E67}">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4F1F2E2-78F8-4005-A959-C528E82F8C5F}">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DD265779-4CF2-43E4-8361-1393524D19AA}">
      <text>
        <r>
          <rPr>
            <sz val="9"/>
            <color rgb="FF000000"/>
            <rFont val="MS P ゴシック"/>
            <family val="3"/>
            <charset val="128"/>
          </rPr>
          <t>４・５月に処遇Ⅰ、６月以降に処遇Ⅰ相当の加算区分を算定する場合は「１」</t>
        </r>
      </text>
    </comment>
    <comment ref="CI6" authorId="0" shapeId="0" xr:uid="{4165502F-AFA7-412F-A67F-7334C57F60D9}">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3884DCFD-82A3-4AAC-BB1E-80202A927E11}">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85FC5BA2-33BF-4FC2-A431-57EC2842CBC6}">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575BA00C-C59B-43B1-93AB-C45504AB8D1B}">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8C9EF2A-42A2-44F7-B5F1-8ECAA060F8A8}">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C247ED29-E967-4BB2-848E-0F3980387239}">
      <text>
        <r>
          <rPr>
            <sz val="9"/>
            <color rgb="FF000000"/>
            <rFont val="MS P ゴシック"/>
            <family val="3"/>
            <charset val="128"/>
          </rPr>
          <t>算定していない場合は、
「特定加算なし」を選択してください。</t>
        </r>
      </text>
    </comment>
    <comment ref="L9" authorId="0" shapeId="0" xr:uid="{B24C5ED0-742D-4898-B90D-2F1035BF8CE2}">
      <text>
        <r>
          <rPr>
            <sz val="9"/>
            <color rgb="FF000000"/>
            <rFont val="MS P ゴシック"/>
            <family val="3"/>
            <charset val="128"/>
          </rPr>
          <t>算定していない場合は、
「ベア加算なし」を選択してください。</t>
        </r>
      </text>
    </comment>
    <comment ref="CI9" authorId="0" shapeId="0" xr:uid="{C9F48CD5-28FA-4DCB-9288-20BB1C268264}">
      <text>
        <r>
          <rPr>
            <sz val="9"/>
            <color rgb="FF000000"/>
            <rFont val="MS P ゴシック"/>
            <family val="3"/>
            <charset val="128"/>
          </rPr>
          <t>キャリアパス要件Ⅴで「満たす」を選択していれば「１」</t>
        </r>
      </text>
    </comment>
    <comment ref="CI10" authorId="0" shapeId="0" xr:uid="{7C94B353-78A1-4F85-89B1-8E267D61EB71}">
      <text>
        <r>
          <rPr>
            <sz val="9"/>
            <color rgb="FF000000"/>
            <rFont val="MS P ゴシック"/>
            <family val="3"/>
            <charset val="128"/>
          </rPr>
          <t>職場環境等要件の上位区分を「満たす」と選択していれば「１」</t>
        </r>
      </text>
    </comment>
    <comment ref="B13" authorId="0" shapeId="0" xr:uid="{D087AF18-64D4-4F12-B4F7-32784B748DB2}">
      <text>
        <r>
          <rPr>
            <sz val="9"/>
            <color rgb="FF000000"/>
            <rFont val="MS P ゴシック"/>
            <family val="3"/>
            <charset val="128"/>
          </rPr>
          <t>令和６年度の算定対象月を記入してください。</t>
        </r>
      </text>
    </comment>
    <comment ref="F15" authorId="0" shapeId="0" xr:uid="{BAA15B7D-3115-4A45-AFA4-0DDED269BC50}">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4A655648-6B97-4285-AB4F-4950C24EE7DA}">
      <text>
        <r>
          <rPr>
            <sz val="9"/>
            <color rgb="FF000000"/>
            <rFont val="MS P ゴシック"/>
            <family val="3"/>
            <charset val="128"/>
          </rPr>
          <t>右欄の選択肢（「満たす」など）から、
それぞれ当てはまるものを選択してください。</t>
        </r>
      </text>
    </comment>
    <comment ref="AL25" authorId="0" shapeId="0" xr:uid="{EECCF70A-3192-4FCC-8C80-2B9ECAF4988F}">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D5B42CA6-A1B4-46A8-9278-898195E1B4D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E79ACBAE-6591-44EA-BC3A-31F0924DE23B}">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1850AFAD-45A6-4B5E-8C21-8ABB298B3C54}">
      <text>
        <r>
          <rPr>
            <sz val="9"/>
            <color rgb="FF000000"/>
            <rFont val="MS P ゴシック"/>
            <family val="3"/>
            <charset val="128"/>
          </rPr>
          <t>小規模事業者等の特例で満たす場合も含む</t>
        </r>
      </text>
    </comment>
    <comment ref="AG37" authorId="0" shapeId="0" xr:uid="{F3E7E625-BBFD-49F9-8EC3-04D87DFA809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F9A82AFB-7AA5-415C-8EB4-59CCCC674400}">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398CA769-5DD0-4976-BF13-6BDC7411AB54}">
      <text>
        <r>
          <rPr>
            <sz val="9"/>
            <color rgb="FF000000"/>
            <rFont val="MS P ゴシック"/>
            <family val="3"/>
            <charset val="128"/>
          </rPr>
          <t>「満たす」を選択した場合は、算定する加算の区分等を選択してください。</t>
        </r>
      </text>
    </comment>
    <comment ref="AL41" authorId="0" shapeId="0" xr:uid="{B126078C-17C8-4CEF-BE54-A243DFFF72D8}">
      <text>
        <r>
          <rPr>
            <sz val="9"/>
            <color rgb="FF000000"/>
            <rFont val="MS P ゴシック"/>
            <family val="3"/>
            <charset val="128"/>
          </rPr>
          <t>「満たす」を選択した場合は、算定する加算の区分等を選択してください。</t>
        </r>
      </text>
    </comment>
    <comment ref="B47" authorId="0" shapeId="0" xr:uid="{790AC588-C6EE-4D21-9C5F-1CE35B793948}">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93561DEB-C4CF-40F8-B799-5413FA4FDD03}">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CD4AC089-E5EB-42B7-B6EE-2312F97422C9}">
      <text>
        <r>
          <rPr>
            <sz val="9"/>
            <color rgb="FF000000"/>
            <rFont val="MS P ゴシック"/>
            <family val="3"/>
            <charset val="128"/>
          </rPr>
          <t>令和５年度にベア加算を算定し、令和６年４・５月にも継続してベア加算を算定する場合「１」</t>
        </r>
      </text>
    </comment>
    <comment ref="G4" authorId="0" shapeId="0" xr:uid="{8B2C6B2A-2D97-4287-B5EA-47C9E695647F}">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9F53ADBC-74C8-4732-AE9B-6F1F4D35471C}">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B30E27A9-26A2-4747-BDB4-8A559E26EC2C}">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5269BAC3-E685-4D0F-A149-3770949637EF}">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（各種加算減算を含む。ただし、処遇改善加算、特定加算及びベースアップ等加算は除く。）を12で除するなどの方法によって推計し、記載してください。</t>
        </r>
      </text>
    </comment>
    <comment ref="AI4" authorId="0" shapeId="0" xr:uid="{80C37D99-3E4F-461D-B7F1-4A12C0A68B1F}">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D9BF732-B0F7-49C8-8E1B-DEB3C71E3956}">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126A1E93-93AA-4237-9914-C7911CC92831}">
      <text>
        <r>
          <rPr>
            <sz val="9"/>
            <color rgb="FF000000"/>
            <rFont val="MS P ゴシック"/>
            <family val="3"/>
            <charset val="128"/>
          </rPr>
          <t>４・５月に処遇Ⅰ、６月以降に処遇Ⅰ相当の加算区分を算定する場合は「１」</t>
        </r>
      </text>
    </comment>
    <comment ref="CI6" authorId="0" shapeId="0" xr:uid="{99B5BC27-8455-4A60-92D9-3077DD395834}">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97C8772-5873-4B52-910E-935CF6BB38F4}">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A763DEA-D89A-4FF4-A30E-6CD0BDE82195}">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BD7F74CF-4067-4F33-B77A-7D9E42380C99}">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C72A83A-EB7D-46BA-B934-A445CBE41D3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7DBBE2B3-9563-4320-B2D4-8B2ECBE0061D}">
      <text>
        <r>
          <rPr>
            <sz val="9"/>
            <color rgb="FF000000"/>
            <rFont val="MS P ゴシック"/>
            <family val="3"/>
            <charset val="128"/>
          </rPr>
          <t>算定していない場合は、
「特定加算なし」を選択してください。</t>
        </r>
      </text>
    </comment>
    <comment ref="L9" authorId="0" shapeId="0" xr:uid="{7C4CFB82-EF03-4B05-A0D9-9EC3570D3AC4}">
      <text>
        <r>
          <rPr>
            <sz val="9"/>
            <color rgb="FF000000"/>
            <rFont val="MS P ゴシック"/>
            <family val="3"/>
            <charset val="128"/>
          </rPr>
          <t>算定していない場合は、
「ベア加算なし」を選択してください。</t>
        </r>
      </text>
    </comment>
    <comment ref="CI9" authorId="0" shapeId="0" xr:uid="{58C65771-F286-48A6-B1C0-62FE5B46BA67}">
      <text>
        <r>
          <rPr>
            <sz val="9"/>
            <color rgb="FF000000"/>
            <rFont val="MS P ゴシック"/>
            <family val="3"/>
            <charset val="128"/>
          </rPr>
          <t>キャリアパス要件Ⅴで「満たす」を選択していれば「１」</t>
        </r>
      </text>
    </comment>
    <comment ref="CI10" authorId="0" shapeId="0" xr:uid="{4E59C15A-A609-4AE7-BF50-C1CE571013F4}">
      <text>
        <r>
          <rPr>
            <sz val="9"/>
            <color rgb="FF000000"/>
            <rFont val="MS P ゴシック"/>
            <family val="3"/>
            <charset val="128"/>
          </rPr>
          <t>職場環境等要件の上位区分を「満たす」と選択していれば「１」</t>
        </r>
      </text>
    </comment>
    <comment ref="B13" authorId="0" shapeId="0" xr:uid="{32A08B47-4092-48F5-82A9-99582CB7F46E}">
      <text>
        <r>
          <rPr>
            <sz val="9"/>
            <color rgb="FF000000"/>
            <rFont val="MS P ゴシック"/>
            <family val="3"/>
            <charset val="128"/>
          </rPr>
          <t>令和６年度の算定対象月を記入してください。</t>
        </r>
      </text>
    </comment>
    <comment ref="F15" authorId="0" shapeId="0" xr:uid="{FFE0FB81-F801-4E93-B0E8-F51A494CD216}">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7E640672-FCAF-4A67-B991-85BB1E14073A}">
      <text>
        <r>
          <rPr>
            <sz val="9"/>
            <color rgb="FF000000"/>
            <rFont val="MS P ゴシック"/>
            <family val="3"/>
            <charset val="128"/>
          </rPr>
          <t>右欄の選択肢（「満たす」など）から、
それぞれ当てはまるものを選択してください。</t>
        </r>
      </text>
    </comment>
    <comment ref="AL25" authorId="0" shapeId="0" xr:uid="{33B224E5-C871-4830-8E00-5EE032176885}">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551A7A48-F86D-43A9-A4C7-BF255CEEEB2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0C085B60-A815-44F0-95DA-AEB2DA92F462}">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FDA542A9-1D19-47D3-8937-6D83542CE59D}">
      <text>
        <r>
          <rPr>
            <sz val="9"/>
            <color rgb="FF000000"/>
            <rFont val="MS P ゴシック"/>
            <family val="3"/>
            <charset val="128"/>
          </rPr>
          <t>小規模事業者等の特例で満たす場合も含む</t>
        </r>
      </text>
    </comment>
    <comment ref="AG37" authorId="0" shapeId="0" xr:uid="{A7C87D88-35D3-41B5-A471-298D7656754C}">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E98C3BD3-659F-4BB8-BF09-5FFDB75ED5A5}">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9642849A-1935-45C3-8207-559DB1E9251A}">
      <text>
        <r>
          <rPr>
            <sz val="9"/>
            <color rgb="FF000000"/>
            <rFont val="MS P ゴシック"/>
            <family val="3"/>
            <charset val="128"/>
          </rPr>
          <t>「満たす」を選択した場合は、算定する加算の区分等を選択してください。</t>
        </r>
      </text>
    </comment>
    <comment ref="AL41" authorId="0" shapeId="0" xr:uid="{1E0F69B9-EABC-4CF8-8314-70EF8ED5A6B9}">
      <text>
        <r>
          <rPr>
            <sz val="9"/>
            <color rgb="FF000000"/>
            <rFont val="MS P ゴシック"/>
            <family val="3"/>
            <charset val="128"/>
          </rPr>
          <t>「満たす」を選択した場合は、算定する加算の区分等を選択してください。</t>
        </r>
      </text>
    </comment>
    <comment ref="B47" authorId="0" shapeId="0" xr:uid="{D75E63ED-E6A6-4E9A-ABE7-B366C6CB55BD}">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C599B292-6AB5-4BFE-8188-8661A0B384D6}">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23A7054D-FA17-4246-95FE-1C9D89C29564}">
      <text>
        <r>
          <rPr>
            <sz val="9"/>
            <color rgb="FF000000"/>
            <rFont val="MS P ゴシック"/>
            <family val="3"/>
            <charset val="128"/>
          </rPr>
          <t>令和５年度にベア加算を算定し、令和６年４・５月にも継続してベア加算を算定する場合「１」</t>
        </r>
      </text>
    </comment>
    <comment ref="G4" authorId="0" shapeId="0" xr:uid="{380C6E02-4061-4129-ACEB-E6B903DAA341}">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5F01A1AD-D641-4179-90C5-FDEE7AA059F3}">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61B4EB48-5CE3-4E0E-BF89-500F8E51471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9E33AFAB-9545-42DF-8E1D-EC170F7741D3}">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（各種加算減算を含む。ただし、処遇改善加算、特定加算及びベースアップ等加算は除く。）を12で除するなどの方法によって推計し、記載してください。</t>
        </r>
      </text>
    </comment>
    <comment ref="AI4" authorId="0" shapeId="0" xr:uid="{9A925264-10C4-4E56-8753-E4EA90D5E6F0}">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6F1B888D-57CA-4853-B0D9-9BEFA81790FC}">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E9D7CC20-F4D2-4600-A14B-4D27CB8316E7}">
      <text>
        <r>
          <rPr>
            <sz val="9"/>
            <color rgb="FF000000"/>
            <rFont val="MS P ゴシック"/>
            <family val="3"/>
            <charset val="128"/>
          </rPr>
          <t>４・５月に処遇Ⅰ、６月以降に処遇Ⅰ相当の加算区分を算定する場合は「１」</t>
        </r>
      </text>
    </comment>
    <comment ref="CI6" authorId="0" shapeId="0" xr:uid="{48A87525-8222-4D61-87FE-F9F14099DCEE}">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BCBCE57A-07EE-41B8-A736-4E577FBDC8B4}">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12B3CEC-EC10-47F4-AC14-E6A520BCCA24}">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0025FBC0-5E09-469B-AE5E-FBF488C5BB75}">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3F409DD9-CD90-48DF-B4E5-EE28C3094EF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98F52134-962B-4542-9FC1-A503AFD28569}">
      <text>
        <r>
          <rPr>
            <sz val="9"/>
            <color rgb="FF000000"/>
            <rFont val="MS P ゴシック"/>
            <family val="3"/>
            <charset val="128"/>
          </rPr>
          <t>算定していない場合は、
「特定加算なし」を選択してください。</t>
        </r>
      </text>
    </comment>
    <comment ref="L9" authorId="0" shapeId="0" xr:uid="{B87CFC7D-465C-409A-98FA-722D009D0C04}">
      <text>
        <r>
          <rPr>
            <sz val="9"/>
            <color rgb="FF000000"/>
            <rFont val="MS P ゴシック"/>
            <family val="3"/>
            <charset val="128"/>
          </rPr>
          <t>算定していない場合は、
「ベア加算なし」を選択してください。</t>
        </r>
      </text>
    </comment>
    <comment ref="CI9" authorId="0" shapeId="0" xr:uid="{295A8682-C1D4-40ED-9609-9E7EFE5AB250}">
      <text>
        <r>
          <rPr>
            <sz val="9"/>
            <color rgb="FF000000"/>
            <rFont val="MS P ゴシック"/>
            <family val="3"/>
            <charset val="128"/>
          </rPr>
          <t>キャリアパス要件Ⅴで「満たす」を選択していれば「１」</t>
        </r>
      </text>
    </comment>
    <comment ref="CI10" authorId="0" shapeId="0" xr:uid="{CF047F09-B840-4C45-95A5-65DA8EE288CC}">
      <text>
        <r>
          <rPr>
            <sz val="9"/>
            <color rgb="FF000000"/>
            <rFont val="MS P ゴシック"/>
            <family val="3"/>
            <charset val="128"/>
          </rPr>
          <t>職場環境等要件の上位区分を「満たす」と選択していれば「１」</t>
        </r>
      </text>
    </comment>
    <comment ref="B13" authorId="0" shapeId="0" xr:uid="{1DBBAD8C-0F08-4195-BB65-8A117F3DD562}">
      <text>
        <r>
          <rPr>
            <sz val="9"/>
            <color rgb="FF000000"/>
            <rFont val="MS P ゴシック"/>
            <family val="3"/>
            <charset val="128"/>
          </rPr>
          <t>令和６年度の算定対象月を記入してください。</t>
        </r>
      </text>
    </comment>
    <comment ref="F15" authorId="0" shapeId="0" xr:uid="{DF74BA06-AC2F-4BA2-90D4-85F85B7EEB64}">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B4A8B968-6004-4A96-85C5-D7B9B0EC5BE8}">
      <text>
        <r>
          <rPr>
            <sz val="9"/>
            <color rgb="FF000000"/>
            <rFont val="MS P ゴシック"/>
            <family val="3"/>
            <charset val="128"/>
          </rPr>
          <t>右欄の選択肢（「満たす」など）から、
それぞれ当てはまるものを選択してください。</t>
        </r>
      </text>
    </comment>
    <comment ref="AL25" authorId="0" shapeId="0" xr:uid="{9975A073-3990-46B4-86D0-6325A1112989}">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73545EE3-1D27-4620-934E-C1393B065208}">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A373D088-2C7A-44BA-8D3E-52EBE0E8716B}">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35A95E92-746C-4EEE-A850-F1F04868F9E9}">
      <text>
        <r>
          <rPr>
            <sz val="9"/>
            <color rgb="FF000000"/>
            <rFont val="MS P ゴシック"/>
            <family val="3"/>
            <charset val="128"/>
          </rPr>
          <t>小規模事業者等の特例で満たす場合も含む</t>
        </r>
      </text>
    </comment>
    <comment ref="AG37" authorId="0" shapeId="0" xr:uid="{5A084632-90EE-475A-91C4-185202A4C05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9A7C7CD2-F60C-44B8-9936-B292B24270CB}">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3EB13B62-2DB6-4F6D-8E22-78F529EF4F10}">
      <text>
        <r>
          <rPr>
            <sz val="9"/>
            <color rgb="FF000000"/>
            <rFont val="MS P ゴシック"/>
            <family val="3"/>
            <charset val="128"/>
          </rPr>
          <t>「満たす」を選択した場合は、算定する加算の区分等を選択してください。</t>
        </r>
      </text>
    </comment>
    <comment ref="AL41" authorId="0" shapeId="0" xr:uid="{A9A6E01E-69AC-480F-BCD5-3E01EF90C849}">
      <text>
        <r>
          <rPr>
            <sz val="9"/>
            <color rgb="FF000000"/>
            <rFont val="MS P ゴシック"/>
            <family val="3"/>
            <charset val="128"/>
          </rPr>
          <t>「満たす」を選択した場合は、算定する加算の区分等を選択してください。</t>
        </r>
      </text>
    </comment>
    <comment ref="B47" authorId="0" shapeId="0" xr:uid="{B61B77F9-84D2-470F-A235-4863DD6A9CC3}">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4B5DE7A4-1055-4458-8B07-21F96A0C1ABF}">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BB0127EC-BFFB-47CB-90F2-43CCE0DEA4A6}">
      <text>
        <r>
          <rPr>
            <sz val="9"/>
            <color rgb="FF000000"/>
            <rFont val="MS P ゴシック"/>
            <family val="3"/>
            <charset val="128"/>
          </rPr>
          <t>令和５年度にベア加算を算定し、令和６年４・５月にも継続してベア加算を算定する場合「１」</t>
        </r>
      </text>
    </comment>
    <comment ref="G4" authorId="0" shapeId="0" xr:uid="{4C08E95E-8FA3-401D-9E02-CB4557DA477B}">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CAC9E725-6088-4EF7-AD9B-91EB425EFDCC}">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3FC7E60-7DA7-4E01-8A19-BAF26F78341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6AB0BBBF-1C28-47B7-AB4F-5BB541EA3E88}">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（各種加算減算を含む。ただし、処遇改善加算、特定加算及びベースアップ等加算は除く。）を12で除するなどの方法によって推計し、記載してください。</t>
        </r>
      </text>
    </comment>
    <comment ref="AI4" authorId="0" shapeId="0" xr:uid="{06AF838B-BEB7-4F8D-ACCC-CF9A7D69D559}">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09B559A-42CE-4881-9D58-6D077015A276}">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FD1D3E6B-2E56-40D5-9333-6610150566FC}">
      <text>
        <r>
          <rPr>
            <sz val="9"/>
            <color rgb="FF000000"/>
            <rFont val="MS P ゴシック"/>
            <family val="3"/>
            <charset val="128"/>
          </rPr>
          <t>４・５月に処遇Ⅰ、６月以降に処遇Ⅰ相当の加算区分を算定する場合は「１」</t>
        </r>
      </text>
    </comment>
    <comment ref="CI6" authorId="0" shapeId="0" xr:uid="{39996159-0842-4542-829E-796E37A7D860}">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0934F9BD-2554-4B5A-84BA-6B631514FCD6}">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3B6F3D4-0ABD-4CF6-B561-56EF7E48B993}">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7B77E8D7-91EE-4036-91F1-9A70BE50798A}">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27D4FA33-5CC1-45A7-B9B6-A802D347ACBF}">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6D5141F-5077-457D-9D5A-9E715DDFC345}">
      <text>
        <r>
          <rPr>
            <sz val="9"/>
            <color rgb="FF000000"/>
            <rFont val="MS P ゴシック"/>
            <family val="3"/>
            <charset val="128"/>
          </rPr>
          <t>算定していない場合は、
「特定加算なし」を選択してください。</t>
        </r>
      </text>
    </comment>
    <comment ref="L9" authorId="0" shapeId="0" xr:uid="{D3C2C465-81B5-4868-A468-DDDE37ADA2D8}">
      <text>
        <r>
          <rPr>
            <sz val="9"/>
            <color rgb="FF000000"/>
            <rFont val="MS P ゴシック"/>
            <family val="3"/>
            <charset val="128"/>
          </rPr>
          <t>算定していない場合は、
「ベア加算なし」を選択してください。</t>
        </r>
      </text>
    </comment>
    <comment ref="CI9" authorId="0" shapeId="0" xr:uid="{958E673E-E377-41BC-9C2E-BC6A0EED2299}">
      <text>
        <r>
          <rPr>
            <sz val="9"/>
            <color rgb="FF000000"/>
            <rFont val="MS P ゴシック"/>
            <family val="3"/>
            <charset val="128"/>
          </rPr>
          <t>キャリアパス要件Ⅴで「満たす」を選択していれば「１」</t>
        </r>
      </text>
    </comment>
    <comment ref="CI10" authorId="0" shapeId="0" xr:uid="{5321758F-8506-4F98-9BD9-C2D55D1B5F80}">
      <text>
        <r>
          <rPr>
            <sz val="9"/>
            <color rgb="FF000000"/>
            <rFont val="MS P ゴシック"/>
            <family val="3"/>
            <charset val="128"/>
          </rPr>
          <t>職場環境等要件の上位区分を「満たす」と選択していれば「１」</t>
        </r>
      </text>
    </comment>
    <comment ref="B13" authorId="0" shapeId="0" xr:uid="{30560426-2381-49A1-B21D-C6C6654EEDDD}">
      <text>
        <r>
          <rPr>
            <sz val="9"/>
            <color rgb="FF000000"/>
            <rFont val="MS P ゴシック"/>
            <family val="3"/>
            <charset val="128"/>
          </rPr>
          <t>令和６年度の算定対象月を記入してください。</t>
        </r>
      </text>
    </comment>
    <comment ref="F15" authorId="0" shapeId="0" xr:uid="{78664151-9D58-4680-8099-CB83804F3FF7}">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3BD658BB-2561-41F2-9268-928440088099}">
      <text>
        <r>
          <rPr>
            <sz val="9"/>
            <color rgb="FF000000"/>
            <rFont val="MS P ゴシック"/>
            <family val="3"/>
            <charset val="128"/>
          </rPr>
          <t>右欄の選択肢（「満たす」など）から、
それぞれ当てはまるものを選択してください。</t>
        </r>
      </text>
    </comment>
    <comment ref="AL25" authorId="0" shapeId="0" xr:uid="{1142517F-914A-4917-BBBA-DD3555A7B616}">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39177EAB-B9AE-4638-9C44-D41C40FB51C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C7E74DA9-0583-467D-B1D3-85BFAC3430F9}">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29182B8F-C418-4323-872F-A456AD1EB239}">
      <text>
        <r>
          <rPr>
            <sz val="9"/>
            <color rgb="FF000000"/>
            <rFont val="MS P ゴシック"/>
            <family val="3"/>
            <charset val="128"/>
          </rPr>
          <t>小規模事業者等の特例で満たす場合も含む</t>
        </r>
      </text>
    </comment>
    <comment ref="AG37" authorId="0" shapeId="0" xr:uid="{F63A95EE-7E60-44FF-8FB0-E7E811CA9202}">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BD11013B-6DF4-41CA-B066-E404959F697E}">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27D250F5-F9A2-49C8-86E8-DEF7650B3FCF}">
      <text>
        <r>
          <rPr>
            <sz val="9"/>
            <color rgb="FF000000"/>
            <rFont val="MS P ゴシック"/>
            <family val="3"/>
            <charset val="128"/>
          </rPr>
          <t>「満たす」を選択した場合は、算定する加算の区分等を選択してください。</t>
        </r>
      </text>
    </comment>
    <comment ref="AL41" authorId="0" shapeId="0" xr:uid="{B2B9BAD5-0B8B-4EBF-8AEA-A0EFAB13E155}">
      <text>
        <r>
          <rPr>
            <sz val="9"/>
            <color rgb="FF000000"/>
            <rFont val="MS P ゴシック"/>
            <family val="3"/>
            <charset val="128"/>
          </rPr>
          <t>「満たす」を選択した場合は、算定する加算の区分等を選択してください。</t>
        </r>
      </text>
    </comment>
    <comment ref="B47" authorId="0" shapeId="0" xr:uid="{5B4B3E57-BFC9-4ADB-B14A-399B83A99ADD}">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53C7BE6F-08D2-4E97-B0F3-C9EDB28EA0F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42FBD60B-53E6-4AED-8FAC-B41C6D2CDEF2}">
      <text>
        <r>
          <rPr>
            <sz val="9"/>
            <color rgb="FF000000"/>
            <rFont val="MS P ゴシック"/>
            <family val="3"/>
            <charset val="128"/>
          </rPr>
          <t>令和５年度にベア加算を算定し、令和６年４・５月にも継続してベア加算を算定する場合「１」</t>
        </r>
      </text>
    </comment>
    <comment ref="G4" authorId="0" shapeId="0" xr:uid="{160A741F-3E17-4B25-9636-9F9F23144D68}">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27B97D3C-9BBD-48DF-B7E0-64F8951C9F25}">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78270D1A-3D7F-4554-80DC-68ED930B053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BF1DBDC4-221A-4FBE-8B07-4DE7D66932F0}">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（各種加算減算を含む。ただし、処遇改善加算、特定加算及びベースアップ等加算は除く。）を12で除するなどの方法によって推計し、記載してください。</t>
        </r>
      </text>
    </comment>
    <comment ref="AI4" authorId="0" shapeId="0" xr:uid="{268D4F17-8049-4FDC-B8CF-F12E3E668393}">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2FB18DA-9D73-4A1C-BA51-758248E9A405}">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27519190-A517-45BF-8A73-D551FCBF4C48}">
      <text>
        <r>
          <rPr>
            <sz val="9"/>
            <color rgb="FF000000"/>
            <rFont val="MS P ゴシック"/>
            <family val="3"/>
            <charset val="128"/>
          </rPr>
          <t>４・５月に処遇Ⅰ、６月以降に処遇Ⅰ相当の加算区分を算定する場合は「１」</t>
        </r>
      </text>
    </comment>
    <comment ref="CI6" authorId="0" shapeId="0" xr:uid="{302EA45B-3E10-4115-91CC-2264E1C70A77}">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40FB657F-5F93-4B74-8469-BDAF48CE71A2}">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05F65523-BC8D-4458-9784-3D94D6CB8800}">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2E55AE2A-75DD-4DC5-B641-2E8C44DAE711}">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D1F2FB22-4344-47CF-82E5-659FEA41F68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C53F8EA-09BB-4FA8-A071-5893AE98B53B}">
      <text>
        <r>
          <rPr>
            <sz val="9"/>
            <color rgb="FF000000"/>
            <rFont val="MS P ゴシック"/>
            <family val="3"/>
            <charset val="128"/>
          </rPr>
          <t>算定していない場合は、
「特定加算なし」を選択してください。</t>
        </r>
      </text>
    </comment>
    <comment ref="L9" authorId="0" shapeId="0" xr:uid="{B8C81A27-C17A-484C-A21A-30D50CDB5564}">
      <text>
        <r>
          <rPr>
            <sz val="9"/>
            <color rgb="FF000000"/>
            <rFont val="MS P ゴシック"/>
            <family val="3"/>
            <charset val="128"/>
          </rPr>
          <t>算定していない場合は、
「ベア加算なし」を選択してください。</t>
        </r>
      </text>
    </comment>
    <comment ref="CI9" authorId="0" shapeId="0" xr:uid="{96CCFA21-26D8-4961-85D1-5CFA0BF8CEB0}">
      <text>
        <r>
          <rPr>
            <sz val="9"/>
            <color rgb="FF000000"/>
            <rFont val="MS P ゴシック"/>
            <family val="3"/>
            <charset val="128"/>
          </rPr>
          <t>キャリアパス要件Ⅴで「満たす」を選択していれば「１」</t>
        </r>
      </text>
    </comment>
    <comment ref="CI10" authorId="0" shapeId="0" xr:uid="{DCBBD5FD-3FDE-441F-A892-43108951EFFD}">
      <text>
        <r>
          <rPr>
            <sz val="9"/>
            <color rgb="FF000000"/>
            <rFont val="MS P ゴシック"/>
            <family val="3"/>
            <charset val="128"/>
          </rPr>
          <t>職場環境等要件の上位区分を「満たす」と選択していれば「１」</t>
        </r>
      </text>
    </comment>
    <comment ref="B13" authorId="0" shapeId="0" xr:uid="{7B5E52FF-74CB-4B7E-951B-570A0EAD4348}">
      <text>
        <r>
          <rPr>
            <sz val="9"/>
            <color rgb="FF000000"/>
            <rFont val="MS P ゴシック"/>
            <family val="3"/>
            <charset val="128"/>
          </rPr>
          <t>令和６年度の算定対象月を記入してください。</t>
        </r>
      </text>
    </comment>
    <comment ref="F15" authorId="0" shapeId="0" xr:uid="{C2909179-1C9F-413C-BA3A-AEAD60DB6160}">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82B0C4A7-37AC-4AFB-8922-6B99D8762039}">
      <text>
        <r>
          <rPr>
            <sz val="9"/>
            <color rgb="FF000000"/>
            <rFont val="MS P ゴシック"/>
            <family val="3"/>
            <charset val="128"/>
          </rPr>
          <t>右欄の選択肢（「満たす」など）から、
それぞれ当てはまるものを選択してください。</t>
        </r>
      </text>
    </comment>
    <comment ref="AL25" authorId="0" shapeId="0" xr:uid="{71EE7628-D71C-4BB0-8B43-40968F038170}">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B70C2F84-559E-4587-8A99-40D655042803}">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E6F175E6-8FD0-4DC9-A4EC-B867929E5E9A}">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6ECB0732-A62A-43DE-8A56-8D9C91178920}">
      <text>
        <r>
          <rPr>
            <sz val="9"/>
            <color rgb="FF000000"/>
            <rFont val="MS P ゴシック"/>
            <family val="3"/>
            <charset val="128"/>
          </rPr>
          <t>小規模事業者等の特例で満たす場合も含む</t>
        </r>
      </text>
    </comment>
    <comment ref="AG37" authorId="0" shapeId="0" xr:uid="{7A1ED1C1-5457-4712-8058-3C74EA8DE205}">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18DC74F8-1727-434D-8689-7ABD06C447FF}">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D978E56A-872B-4125-BB6C-1BBFB1628681}">
      <text>
        <r>
          <rPr>
            <sz val="9"/>
            <color rgb="FF000000"/>
            <rFont val="MS P ゴシック"/>
            <family val="3"/>
            <charset val="128"/>
          </rPr>
          <t>「満たす」を選択した場合は、算定する加算の区分等を選択してください。</t>
        </r>
      </text>
    </comment>
    <comment ref="AL41" authorId="0" shapeId="0" xr:uid="{439627BD-9990-457D-A7BC-C927EE00E4D9}">
      <text>
        <r>
          <rPr>
            <sz val="9"/>
            <color rgb="FF000000"/>
            <rFont val="MS P ゴシック"/>
            <family val="3"/>
            <charset val="128"/>
          </rPr>
          <t>「満たす」を選択した場合は、算定する加算の区分等を選択してください。</t>
        </r>
      </text>
    </comment>
    <comment ref="B47" authorId="0" shapeId="0" xr:uid="{0C035FF1-37B3-49F1-963C-6C5B1248CA6B}">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sharedStrings.xml><?xml version="1.0" encoding="utf-8"?>
<sst xmlns="http://schemas.openxmlformats.org/spreadsheetml/2006/main" count="6878" uniqueCount="2437">
  <si>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</si>
  <si>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</si>
  <si>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</si>
  <si>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</si>
  <si>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phoneticPr fontId="6"/>
  </si>
  <si>
    <t>東京都</t>
  </si>
  <si>
    <t>千代田区</t>
  </si>
  <si>
    <t>○○ケアセンター</t>
    <phoneticPr fontId="6"/>
  </si>
  <si>
    <t>（</t>
  </si>
  <si>
    <t>処遇加算Ⅰ</t>
    <rPh sb="0" eb="2">
      <t>ショグウ</t>
    </rPh>
    <rPh sb="2" eb="4">
      <t>カサン</t>
    </rPh>
    <phoneticPr fontId="14"/>
  </si>
  <si>
    <t>特定加算Ⅱ</t>
    <rPh sb="0" eb="2">
      <t>トクテイ</t>
    </rPh>
    <rPh sb="2" eb="4">
      <t>カサン</t>
    </rPh>
    <phoneticPr fontId="14"/>
  </si>
  <si>
    <t>ベア加算なし</t>
    <rPh sb="2" eb="4">
      <t>カサン</t>
    </rPh>
    <phoneticPr fontId="14"/>
  </si>
  <si>
    <t>合計</t>
    <rPh sb="0" eb="2">
      <t>ゴウケイ</t>
    </rPh>
    <phoneticPr fontId="6"/>
  </si>
  <si>
    <t>特定加算なし</t>
    <rPh sb="0" eb="2">
      <t>トクテイ</t>
    </rPh>
    <rPh sb="2" eb="4">
      <t>カサン</t>
    </rPh>
    <phoneticPr fontId="14"/>
  </si>
  <si>
    <t>▶</t>
    <phoneticPr fontId="14"/>
  </si>
  <si>
    <t>ベア加算</t>
    <rPh sb="2" eb="4">
      <t>カサン</t>
    </rPh>
    <phoneticPr fontId="14"/>
  </si>
  <si>
    <t>満たす</t>
    <rPh sb="0" eb="1">
      <t>ミ</t>
    </rPh>
    <phoneticPr fontId="14"/>
  </si>
  <si>
    <t>満たさない</t>
    <rPh sb="0" eb="1">
      <t>ミ</t>
    </rPh>
    <phoneticPr fontId="14"/>
  </si>
  <si>
    <t>✓</t>
    <phoneticPr fontId="14"/>
  </si>
  <si>
    <t>令和６年度中に満たすことを誓約</t>
    <rPh sb="0" eb="2">
      <t>レイワ</t>
    </rPh>
    <rPh sb="3" eb="4">
      <t>ネン</t>
    </rPh>
    <rPh sb="4" eb="5">
      <t>ド</t>
    </rPh>
    <rPh sb="5" eb="6">
      <t>チュウ</t>
    </rPh>
    <rPh sb="7" eb="8">
      <t>ミ</t>
    </rPh>
    <rPh sb="13" eb="15">
      <t>セイヤク</t>
    </rPh>
    <phoneticPr fontId="14"/>
  </si>
  <si>
    <t>新加算Ⅱ</t>
    <rPh sb="0" eb="3">
      <t>シンカサン</t>
    </rPh>
    <phoneticPr fontId="14"/>
  </si>
  <si>
    <t>ⅠとⅡのいずれか満たす</t>
    <rPh sb="8" eb="9">
      <t>ミ</t>
    </rPh>
    <phoneticPr fontId="14"/>
  </si>
  <si>
    <t>法人名</t>
    <rPh sb="0" eb="2">
      <t>ホウジン</t>
    </rPh>
    <rPh sb="2" eb="3">
      <t>メイ</t>
    </rPh>
    <phoneticPr fontId="14"/>
  </si>
  <si>
    <t>フリガナ</t>
    <phoneticPr fontId="14"/>
  </si>
  <si>
    <t>職名</t>
    <rPh sb="0" eb="2">
      <t>ショクメイ</t>
    </rPh>
    <phoneticPr fontId="14"/>
  </si>
  <si>
    <t>代表取締役</t>
    <rPh sb="0" eb="2">
      <t>ダイヒョウ</t>
    </rPh>
    <rPh sb="2" eb="5">
      <t>トリシマリヤク</t>
    </rPh>
    <phoneticPr fontId="14"/>
  </si>
  <si>
    <t>氏名</t>
    <rPh sb="0" eb="2">
      <t>シメイ</t>
    </rPh>
    <phoneticPr fontId="14"/>
  </si>
  <si>
    <t>厚労 花子</t>
    <rPh sb="0" eb="2">
      <t>コウロウ</t>
    </rPh>
    <rPh sb="3" eb="5">
      <t>ハナコ</t>
    </rPh>
    <phoneticPr fontId="14"/>
  </si>
  <si>
    <t>電話番号</t>
    <rPh sb="0" eb="2">
      <t>デンワ</t>
    </rPh>
    <rPh sb="2" eb="4">
      <t>バンゴウ</t>
    </rPh>
    <phoneticPr fontId="14"/>
  </si>
  <si>
    <t>提出先</t>
    <rPh sb="0" eb="2">
      <t>テイシュツ</t>
    </rPh>
    <rPh sb="2" eb="3">
      <t>サキ</t>
    </rPh>
    <phoneticPr fontId="14"/>
  </si>
  <si>
    <t>介護職員等処遇改善加算等 処遇改善計画書（令和６年度）</t>
    <rPh sb="11" eb="12">
      <t>トウ</t>
    </rPh>
    <phoneticPr fontId="14"/>
  </si>
  <si>
    <t>【記入上の注意】</t>
    <rPh sb="1" eb="3">
      <t>キニュウ</t>
    </rPh>
    <rPh sb="3" eb="4">
      <t>ジョウ</t>
    </rPh>
    <rPh sb="5" eb="7">
      <t>チュウイ</t>
    </rPh>
    <phoneticPr fontId="14"/>
  </si>
  <si>
    <t>・</t>
    <phoneticPr fontId="14"/>
  </si>
  <si>
    <t>２　賃金改善計画について</t>
    <phoneticPr fontId="14"/>
  </si>
  <si>
    <t>（１）加算額以上の賃金改善について（全体）</t>
    <rPh sb="3" eb="6">
      <t>カサンガク</t>
    </rPh>
    <rPh sb="6" eb="8">
      <t>イジョウ</t>
    </rPh>
    <rPh sb="9" eb="11">
      <t>チンギン</t>
    </rPh>
    <rPh sb="11" eb="13">
      <t>カイゼン</t>
    </rPh>
    <rPh sb="18" eb="20">
      <t>ゼンタイ</t>
    </rPh>
    <phoneticPr fontId="14"/>
  </si>
  <si>
    <t>令和６年度に賃金改善が必要な額と賃金改善の見込額</t>
    <rPh sb="0" eb="2">
      <t>レイワ</t>
    </rPh>
    <rPh sb="3" eb="5">
      <t>ネンド</t>
    </rPh>
    <rPh sb="6" eb="8">
      <t>チンギン</t>
    </rPh>
    <rPh sb="8" eb="10">
      <t>カイゼン</t>
    </rPh>
    <rPh sb="11" eb="13">
      <t>ヒツヨウ</t>
    </rPh>
    <rPh sb="14" eb="15">
      <t>ガク</t>
    </rPh>
    <rPh sb="16" eb="18">
      <t>チンギン</t>
    </rPh>
    <rPh sb="18" eb="20">
      <t>カイゼン</t>
    </rPh>
    <rPh sb="21" eb="23">
      <t>ミコミ</t>
    </rPh>
    <rPh sb="23" eb="24">
      <t>ガク</t>
    </rPh>
    <phoneticPr fontId="14"/>
  </si>
  <si>
    <t>円</t>
    <rPh sb="0" eb="1">
      <t>エン</t>
    </rPh>
    <phoneticPr fontId="14"/>
  </si>
  <si>
    <t>①</t>
    <phoneticPr fontId="14"/>
  </si>
  <si>
    <t>令和６年度の加算の見込額</t>
    <phoneticPr fontId="14"/>
  </si>
  <si>
    <t>ⅰ）</t>
    <phoneticPr fontId="14"/>
  </si>
  <si>
    <t>うち、令和５年度と比較して令和６年度に増加する加算の見込額</t>
    <phoneticPr fontId="14"/>
  </si>
  <si>
    <t>ア</t>
    <phoneticPr fontId="14"/>
  </si>
  <si>
    <t>うち、令和７年度の賃金改善に充てるために繰り越す部分の見込額</t>
    <phoneticPr fontId="14"/>
  </si>
  <si>
    <t>←</t>
    <phoneticPr fontId="14"/>
  </si>
  <si>
    <t>②</t>
    <phoneticPr fontId="14"/>
  </si>
  <si>
    <t>③</t>
    <phoneticPr fontId="14"/>
  </si>
  <si>
    <r>
      <t xml:space="preserve">令和６年度の賃金改善の見込額
</t>
    </r>
    <r>
      <rPr>
        <b/>
        <sz val="9"/>
        <rFont val="ＭＳ Ｐゴシック"/>
        <family val="3"/>
        <charset val="128"/>
      </rPr>
      <t>（②の額以上となること）</t>
    </r>
    <phoneticPr fontId="14"/>
  </si>
  <si>
    <t>令和５年度と比較した令和６年度の増加分の配分方法</t>
    <rPh sb="0" eb="2">
      <t>レイワ</t>
    </rPh>
    <rPh sb="3" eb="5">
      <t>ネンド</t>
    </rPh>
    <rPh sb="6" eb="8">
      <t>ヒカク</t>
    </rPh>
    <rPh sb="10" eb="12">
      <t>レイワ</t>
    </rPh>
    <rPh sb="13" eb="15">
      <t>ネンド</t>
    </rPh>
    <rPh sb="16" eb="18">
      <t>ゾウカ</t>
    </rPh>
    <rPh sb="18" eb="19">
      <t>ブン</t>
    </rPh>
    <rPh sb="20" eb="22">
      <t>ハイブン</t>
    </rPh>
    <rPh sb="22" eb="24">
      <t>ホウホウ</t>
    </rPh>
    <phoneticPr fontId="14"/>
  </si>
  <si>
    <t>④</t>
    <phoneticPr fontId="14"/>
  </si>
  <si>
    <t>⑤</t>
    <phoneticPr fontId="14"/>
  </si>
  <si>
    <t>⑥</t>
    <phoneticPr fontId="14"/>
  </si>
  <si>
    <t>⑦</t>
    <phoneticPr fontId="14"/>
  </si>
  <si>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14"/>
  </si>
  <si>
    <t>！チェックボックスにチェック（✔）が入っていません。</t>
    <rPh sb="18" eb="19">
      <t>ハイ</t>
    </rPh>
    <phoneticPr fontId="14"/>
  </si>
  <si>
    <t>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55" eb="57">
      <t>ベッシ</t>
    </rPh>
    <rPh sb="57" eb="59">
      <t>ヨウシキ</t>
    </rPh>
    <rPh sb="61" eb="63">
      <t>トクベツ</t>
    </rPh>
    <rPh sb="64" eb="66">
      <t>ジジョウ</t>
    </rPh>
    <rPh sb="67" eb="68">
      <t>カカ</t>
    </rPh>
    <rPh sb="69" eb="72">
      <t>トドケデショ</t>
    </rPh>
    <phoneticPr fontId="14"/>
  </si>
  <si>
    <t>（３）賃金改善を行う賃金項目及び方法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14"/>
  </si>
  <si>
    <t>①賃金改善実施期間</t>
    <phoneticPr fontId="14"/>
  </si>
  <si>
    <t>令和</t>
    <rPh sb="0" eb="2">
      <t>レイワ</t>
    </rPh>
    <phoneticPr fontId="14"/>
  </si>
  <si>
    <t>年</t>
    <phoneticPr fontId="14"/>
  </si>
  <si>
    <t>月</t>
    <phoneticPr fontId="14"/>
  </si>
  <si>
    <t>～</t>
    <phoneticPr fontId="14"/>
  </si>
  <si>
    <t>(</t>
    <phoneticPr fontId="14"/>
  </si>
  <si>
    <t>か月</t>
    <rPh sb="1" eb="2">
      <t>ゲツ</t>
    </rPh>
    <phoneticPr fontId="14"/>
  </si>
  <si>
    <t>)</t>
    <phoneticPr fontId="14"/>
  </si>
  <si>
    <t>②賃金改善を行う給与の種類</t>
    <rPh sb="1" eb="3">
      <t>チンギン</t>
    </rPh>
    <rPh sb="3" eb="5">
      <t>カイゼン</t>
    </rPh>
    <rPh sb="6" eb="7">
      <t>オコナ</t>
    </rPh>
    <rPh sb="8" eb="10">
      <t>キュウヨ</t>
    </rPh>
    <rPh sb="11" eb="13">
      <t>シュルイ</t>
    </rPh>
    <phoneticPr fontId="14"/>
  </si>
  <si>
    <t>基本給</t>
    <rPh sb="0" eb="3">
      <t>キホンキュウ</t>
    </rPh>
    <phoneticPr fontId="14"/>
  </si>
  <si>
    <t>手当（新設）</t>
    <rPh sb="0" eb="2">
      <t>テアテ</t>
    </rPh>
    <rPh sb="3" eb="5">
      <t>シンセツ</t>
    </rPh>
    <phoneticPr fontId="14"/>
  </si>
  <si>
    <t>手当（既存の増額）</t>
    <rPh sb="0" eb="2">
      <t>テアテ</t>
    </rPh>
    <rPh sb="3" eb="5">
      <t>キソン</t>
    </rPh>
    <rPh sb="6" eb="8">
      <t>ゾウガク</t>
    </rPh>
    <phoneticPr fontId="14"/>
  </si>
  <si>
    <t>賞与</t>
    <rPh sb="0" eb="2">
      <t>ショウヨ</t>
    </rPh>
    <phoneticPr fontId="14"/>
  </si>
  <si>
    <t>その他</t>
    <rPh sb="2" eb="3">
      <t>タ</t>
    </rPh>
    <phoneticPr fontId="14"/>
  </si>
  <si>
    <t>）</t>
  </si>
  <si>
    <t>③具体的な取組内容</t>
    <rPh sb="1" eb="4">
      <t>グタイテキ</t>
    </rPh>
    <rPh sb="5" eb="7">
      <t>トリクミ</t>
    </rPh>
    <rPh sb="7" eb="9">
      <t>ナイヨウ</t>
    </rPh>
    <phoneticPr fontId="14"/>
  </si>
  <si>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14"/>
  </si>
  <si>
    <t>（</t>
    <phoneticPr fontId="14"/>
  </si>
  <si>
    <t>）</t>
    <phoneticPr fontId="14"/>
  </si>
  <si>
    <r>
      <t>（賃金改善に関する規定内容）</t>
    </r>
    <r>
      <rPr>
        <sz val="7"/>
        <color theme="1"/>
        <rFont val="ＭＳ Ｐゴシック"/>
        <family val="3"/>
        <charset val="128"/>
      </rPr>
      <t>※上記の根拠規程のうち、賃金改善に関する部分を抜き出す等すること。</t>
    </r>
    <rPh sb="1" eb="3">
      <t>チンギン</t>
    </rPh>
    <rPh sb="3" eb="5">
      <t>カイゼン</t>
    </rPh>
    <rPh sb="6" eb="7">
      <t>カン</t>
    </rPh>
    <rPh sb="9" eb="11">
      <t>キテイ</t>
    </rPh>
    <rPh sb="11" eb="13">
      <t>ナイヨウ</t>
    </rPh>
    <rPh sb="37" eb="38">
      <t>ヌ</t>
    </rPh>
    <rPh sb="39" eb="40">
      <t>ダ</t>
    </rPh>
    <rPh sb="41" eb="42">
      <t>トウ</t>
    </rPh>
    <phoneticPr fontId="14"/>
  </si>
  <si>
    <t>・介護職員の基本給の引上げ（引上げ幅は、年齢、資格、経験、技能、勤務成績等を考慮して各人ごとに決定）
　　基本給
　　　月　 給　○○○○～○○○○円の増額
　　　時間給　○○○～○○○円の増額
・その他の職員の基本給の引上げ（引上げ幅は、年齢、資格、経験、技能、勤務成績等を考慮して各人ごとに決定）
　　基本給
　　　月　 給　○○○○～○○○○円の増額
　　　時間給　○○○～○○○円の増額</t>
    <rPh sb="101" eb="102">
      <t>タ</t>
    </rPh>
    <phoneticPr fontId="14"/>
  </si>
  <si>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14"/>
  </si>
  <si>
    <t>（上記取組の開始時期）</t>
    <rPh sb="1" eb="3">
      <t>ジョウキ</t>
    </rPh>
    <rPh sb="3" eb="5">
      <t>トリクミ</t>
    </rPh>
    <rPh sb="6" eb="8">
      <t>カイシ</t>
    </rPh>
    <rPh sb="8" eb="10">
      <t>ジキ</t>
    </rPh>
    <phoneticPr fontId="14"/>
  </si>
  <si>
    <t>平成</t>
  </si>
  <si>
    <t>年</t>
    <rPh sb="0" eb="1">
      <t>ネン</t>
    </rPh>
    <phoneticPr fontId="14"/>
  </si>
  <si>
    <t>月</t>
    <rPh sb="0" eb="1">
      <t>ガツ</t>
    </rPh>
    <phoneticPr fontId="14"/>
  </si>
  <si>
    <t>実施済</t>
    <rPh sb="0" eb="2">
      <t>ジッシ</t>
    </rPh>
    <rPh sb="2" eb="3">
      <t>ズ</t>
    </rPh>
    <phoneticPr fontId="14"/>
  </si>
  <si>
    <t>予定</t>
    <rPh sb="0" eb="2">
      <t>ヨテイ</t>
    </rPh>
    <phoneticPr fontId="14"/>
  </si>
  <si>
    <t>④ベースアップの実施予定</t>
    <rPh sb="8" eb="10">
      <t>ジッシ</t>
    </rPh>
    <rPh sb="10" eb="12">
      <t>ヨテイ</t>
    </rPh>
    <phoneticPr fontId="14"/>
  </si>
  <si>
    <t xml:space="preserve"> 実施する</t>
    <rPh sb="1" eb="3">
      <t>ジッシ</t>
    </rPh>
    <phoneticPr fontId="14"/>
  </si>
  <si>
    <t>実施しない場合、やむを得ない事情</t>
    <rPh sb="0" eb="2">
      <t>ジッシ</t>
    </rPh>
    <rPh sb="5" eb="7">
      <t>バアイ</t>
    </rPh>
    <rPh sb="11" eb="12">
      <t>エ</t>
    </rPh>
    <rPh sb="14" eb="16">
      <t>ジジョウ</t>
    </rPh>
    <phoneticPr fontId="14"/>
  </si>
  <si>
    <t>３　介護職員等処遇改善加算等の要件について</t>
    <rPh sb="2" eb="4">
      <t>カイゴ</t>
    </rPh>
    <rPh sb="4" eb="6">
      <t>ショクイン</t>
    </rPh>
    <rPh sb="6" eb="7">
      <t>トウ</t>
    </rPh>
    <rPh sb="7" eb="9">
      <t>ショグウ</t>
    </rPh>
    <rPh sb="9" eb="11">
      <t>カイゼン</t>
    </rPh>
    <rPh sb="11" eb="13">
      <t>カサン</t>
    </rPh>
    <rPh sb="13" eb="14">
      <t>トウ</t>
    </rPh>
    <rPh sb="15" eb="17">
      <t>ヨウケン</t>
    </rPh>
    <phoneticPr fontId="14"/>
  </si>
  <si>
    <t>令和６年度の新加算Ⅳ相当の見込額の１／２</t>
    <rPh sb="6" eb="7">
      <t>シン</t>
    </rPh>
    <rPh sb="10" eb="12">
      <t>ソウトウ</t>
    </rPh>
    <rPh sb="13" eb="15">
      <t>ミコミ</t>
    </rPh>
    <rPh sb="15" eb="16">
      <t>ガク</t>
    </rPh>
    <phoneticPr fontId="14"/>
  </si>
  <si>
    <r>
      <t>令和６年度の加算による賃金改善の見込額のうち、月額賃金改善による額 　</t>
    </r>
    <r>
      <rPr>
        <b/>
        <sz val="9"/>
        <rFont val="ＭＳ Ｐゴシック"/>
        <family val="3"/>
        <charset val="128"/>
      </rPr>
      <t>（①の見込額以上となること）</t>
    </r>
    <rPh sb="0" eb="2">
      <t>レイワ</t>
    </rPh>
    <rPh sb="3" eb="5">
      <t>ネンド</t>
    </rPh>
    <rPh sb="6" eb="8">
      <t>カサン</t>
    </rPh>
    <rPh sb="23" eb="29">
      <t>ゲツガクチンギンカイゼン</t>
    </rPh>
    <rPh sb="32" eb="33">
      <t>ガク</t>
    </rPh>
    <rPh sb="38" eb="40">
      <t>ミコミ</t>
    </rPh>
    <rPh sb="40" eb="41">
      <t>ガク</t>
    </rPh>
    <rPh sb="41" eb="43">
      <t>イジョウ</t>
    </rPh>
    <phoneticPr fontId="14"/>
  </si>
  <si>
    <t>⇒</t>
    <phoneticPr fontId="14"/>
  </si>
  <si>
    <t>！チェックボックスにチェック（✔）が入っていません。</t>
    <phoneticPr fontId="14"/>
  </si>
  <si>
    <t>①新加算への移行に伴い、新たに増加する旧ベースアップ等加算相当の見込額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4">
      <t>ミコミ</t>
    </rPh>
    <rPh sb="34" eb="35">
      <t>ガク</t>
    </rPh>
    <phoneticPr fontId="14"/>
  </si>
  <si>
    <t>％</t>
    <phoneticPr fontId="14"/>
  </si>
  <si>
    <r>
      <t>（３）月額賃金改善要件Ⅲ（旧ベア加算額の2/3以上の新規の月額賃金改善）</t>
    </r>
    <r>
      <rPr>
        <b/>
        <sz val="10"/>
        <color theme="1"/>
        <rFont val="ＭＳ Ｐゴシック"/>
        <family val="3"/>
        <charset val="128"/>
      </rPr>
      <t>　</t>
    </r>
    <r>
      <rPr>
        <b/>
        <sz val="9"/>
        <color theme="1"/>
        <rFont val="ＭＳ Ｐゴシック"/>
        <family val="3"/>
        <charset val="128"/>
      </rPr>
      <t>【旧ベア加算】</t>
    </r>
    <rPh sb="3" eb="5">
      <t>ゲツガク</t>
    </rPh>
    <rPh sb="5" eb="7">
      <t>チンギン</t>
    </rPh>
    <rPh sb="7" eb="9">
      <t>カイゼン</t>
    </rPh>
    <rPh sb="9" eb="11">
      <t>ヨウケン</t>
    </rPh>
    <rPh sb="38" eb="39">
      <t>キュウ</t>
    </rPh>
    <rPh sb="41" eb="43">
      <t>カサン</t>
    </rPh>
    <phoneticPr fontId="14"/>
  </si>
  <si>
    <r>
      <t>【令和５年度から</t>
    </r>
    <r>
      <rPr>
        <b/>
        <u/>
        <sz val="9"/>
        <color theme="1"/>
        <rFont val="ＭＳ Ｐゴシック"/>
        <family val="3"/>
        <charset val="128"/>
      </rPr>
      <t>継続して</t>
    </r>
    <r>
      <rPr>
        <b/>
        <sz val="9"/>
        <color theme="1"/>
        <rFont val="ＭＳ Ｐゴシック"/>
        <family val="3"/>
        <charset val="128"/>
      </rPr>
      <t>旧ベースアップ等加算を算定する事業所について】</t>
    </r>
    <rPh sb="1" eb="3">
      <t>レイワ</t>
    </rPh>
    <rPh sb="4" eb="6">
      <t>ネンド</t>
    </rPh>
    <rPh sb="8" eb="10">
      <t>ケイゾク</t>
    </rPh>
    <rPh sb="12" eb="13">
      <t>キュウ</t>
    </rPh>
    <rPh sb="19" eb="20">
      <t>トウ</t>
    </rPh>
    <rPh sb="20" eb="22">
      <t>カサン</t>
    </rPh>
    <rPh sb="23" eb="25">
      <t>サンテイ</t>
    </rPh>
    <rPh sb="27" eb="30">
      <t>ジギョウショ</t>
    </rPh>
    <phoneticPr fontId="14"/>
  </si>
  <si>
    <t>①新規に算定する旧ベースアップ等加算の見込額</t>
    <rPh sb="1" eb="3">
      <t>シンキ</t>
    </rPh>
    <rPh sb="4" eb="6">
      <t>サンテイ</t>
    </rPh>
    <rPh sb="8" eb="9">
      <t>キュウ</t>
    </rPh>
    <rPh sb="15" eb="16">
      <t>トウ</t>
    </rPh>
    <rPh sb="16" eb="18">
      <t>カサン</t>
    </rPh>
    <rPh sb="19" eb="21">
      <t>ミコミ</t>
    </rPh>
    <rPh sb="21" eb="22">
      <t>ガク</t>
    </rPh>
    <phoneticPr fontId="14"/>
  </si>
  <si>
    <r>
      <rPr>
        <sz val="9"/>
        <color theme="1"/>
        <rFont val="ＭＳ Ｐゴシック"/>
        <family val="3"/>
        <charset val="128"/>
      </rPr>
      <t>②旧ベースアップ等加算による賃金改善の見込額</t>
    </r>
    <r>
      <rPr>
        <sz val="8"/>
        <color theme="1"/>
        <rFont val="ＭＳ Ｐゴシック"/>
        <family val="3"/>
        <charset val="128"/>
      </rPr>
      <t>（ⅰ・ⅱの合計）</t>
    </r>
    <rPh sb="1" eb="2">
      <t>キュウ</t>
    </rPh>
    <rPh sb="8" eb="9">
      <t>トウ</t>
    </rPh>
    <rPh sb="9" eb="11">
      <t>カサン</t>
    </rPh>
    <rPh sb="14" eb="16">
      <t>チンギン</t>
    </rPh>
    <rPh sb="16" eb="18">
      <t>カイゼン</t>
    </rPh>
    <rPh sb="19" eb="21">
      <t>ミコミ</t>
    </rPh>
    <rPh sb="21" eb="22">
      <t>ガク</t>
    </rPh>
    <rPh sb="27" eb="29">
      <t>ゴウケイ</t>
    </rPh>
    <phoneticPr fontId="14"/>
  </si>
  <si>
    <t>介護職員</t>
    <rPh sb="0" eb="2">
      <t>カイゴ</t>
    </rPh>
    <rPh sb="2" eb="4">
      <t>ショクイン</t>
    </rPh>
    <phoneticPr fontId="14"/>
  </si>
  <si>
    <t>ⅰ）旧ベースアップ等加算による賃金改善の見込額</t>
    <rPh sb="2" eb="3">
      <t>キュウ</t>
    </rPh>
    <rPh sb="9" eb="10">
      <t>トウ</t>
    </rPh>
    <rPh sb="10" eb="12">
      <t>カサン</t>
    </rPh>
    <phoneticPr fontId="14"/>
  </si>
  <si>
    <t>その他の
職員</t>
    <rPh sb="2" eb="3">
      <t>タ</t>
    </rPh>
    <rPh sb="5" eb="7">
      <t>ショクイン</t>
    </rPh>
    <phoneticPr fontId="14"/>
  </si>
  <si>
    <t xml:space="preserve"> ii ）旧ベースアップ等加算による賃金改善の見込額</t>
    <rPh sb="5" eb="6">
      <t>キュウ</t>
    </rPh>
    <phoneticPr fontId="14"/>
  </si>
  <si>
    <t xml:space="preserve"> </t>
    <phoneticPr fontId="14"/>
  </si>
  <si>
    <t>（４）キャリアパス要件Ⅰ・Ⅱ</t>
    <rPh sb="9" eb="11">
      <t>ヨウケン</t>
    </rPh>
    <phoneticPr fontId="14"/>
  </si>
  <si>
    <t>【新加算Ⅰ～Ⅳ・Ⅴ⑴～⑹・Ⅴ⑻・Ⅴ⑾、旧処遇Ⅰ・Ⅱ】</t>
    <rPh sb="19" eb="20">
      <t>キュウ</t>
    </rPh>
    <rPh sb="20" eb="22">
      <t>ショグウ</t>
    </rPh>
    <phoneticPr fontId="14"/>
  </si>
  <si>
    <r>
      <t>キャリアパス要件ⅠとⅡの</t>
    </r>
    <r>
      <rPr>
        <b/>
        <u/>
        <sz val="9"/>
        <color theme="1"/>
        <rFont val="ＭＳ Ｐゴシック"/>
        <family val="3"/>
        <charset val="128"/>
      </rPr>
      <t>両方</t>
    </r>
    <r>
      <rPr>
        <b/>
        <sz val="9"/>
        <color theme="1"/>
        <rFont val="ＭＳ Ｐゴシック"/>
        <family val="3"/>
        <charset val="128"/>
      </rPr>
      <t>を満たすこと。</t>
    </r>
    <rPh sb="6" eb="8">
      <t>ヨウケン</t>
    </rPh>
    <rPh sb="12" eb="14">
      <t>リョウホウ</t>
    </rPh>
    <rPh sb="15" eb="16">
      <t>ミ</t>
    </rPh>
    <phoneticPr fontId="14"/>
  </si>
  <si>
    <t>【新加算Ⅴ⑺・⑼・⑽・⑿～⒁、旧処遇Ⅲ】</t>
    <rPh sb="16" eb="18">
      <t>ショグウ</t>
    </rPh>
    <phoneticPr fontId="14"/>
  </si>
  <si>
    <r>
      <t>キャリアパス要件ⅠとⅡの</t>
    </r>
    <r>
      <rPr>
        <b/>
        <u/>
        <sz val="9"/>
        <color theme="1"/>
        <rFont val="ＭＳ Ｐゴシック"/>
        <family val="3"/>
        <charset val="128"/>
      </rPr>
      <t>どちらか</t>
    </r>
    <r>
      <rPr>
        <b/>
        <sz val="9"/>
        <color theme="1"/>
        <rFont val="ＭＳ Ｐゴシック"/>
        <family val="3"/>
        <charset val="128"/>
      </rPr>
      <t>を満たすこと。</t>
    </r>
    <rPh sb="6" eb="8">
      <t>ヨウケン</t>
    </rPh>
    <rPh sb="17" eb="18">
      <t>ミ</t>
    </rPh>
    <phoneticPr fontId="14"/>
  </si>
  <si>
    <t>キャリアパス要件Ⅰ（任用要件・賃金体系の整備等）　</t>
    <rPh sb="10" eb="12">
      <t>ニンヨウ</t>
    </rPh>
    <rPh sb="12" eb="14">
      <t>ヨウケン</t>
    </rPh>
    <phoneticPr fontId="14"/>
  </si>
  <si>
    <t>次のイからハまでのすべての基準を満たす。</t>
    <rPh sb="13" eb="15">
      <t>キジュン</t>
    </rPh>
    <phoneticPr fontId="14"/>
  </si>
  <si>
    <t>イ</t>
    <phoneticPr fontId="14"/>
  </si>
  <si>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14"/>
  </si>
  <si>
    <t>ロ</t>
    <phoneticPr fontId="14"/>
  </si>
  <si>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14"/>
  </si>
  <si>
    <t>ハ</t>
    <phoneticPr fontId="14"/>
  </si>
  <si>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14"/>
  </si>
  <si>
    <t>⇒上記が「×」の場合、令和６年度中の整備を誓約すること。</t>
    <rPh sb="1" eb="3">
      <t>ジョウキ</t>
    </rPh>
    <rPh sb="8" eb="10">
      <t>バアイ</t>
    </rPh>
    <rPh sb="11" eb="13">
      <t>レイワ</t>
    </rPh>
    <rPh sb="14" eb="16">
      <t>ネンド</t>
    </rPh>
    <rPh sb="16" eb="17">
      <t>チュウ</t>
    </rPh>
    <rPh sb="18" eb="20">
      <t>セイビ</t>
    </rPh>
    <rPh sb="21" eb="23">
      <t>セイヤク</t>
    </rPh>
    <phoneticPr fontId="14"/>
  </si>
  <si>
    <t>令和６年度中（令和７年３月末まで）に介護職員の任用要件・賃金体系を定めます。</t>
    <rPh sb="0" eb="2">
      <t>レイワ</t>
    </rPh>
    <rPh sb="3" eb="5">
      <t>ネンド</t>
    </rPh>
    <rPh sb="5" eb="6">
      <t>チュウ</t>
    </rPh>
    <rPh sb="7" eb="9">
      <t>レイワ</t>
    </rPh>
    <rPh sb="10" eb="11">
      <t>ネン</t>
    </rPh>
    <rPh sb="12" eb="14">
      <t>ガツマツ</t>
    </rPh>
    <rPh sb="18" eb="20">
      <t>カイゴ</t>
    </rPh>
    <rPh sb="20" eb="22">
      <t>ショクイン</t>
    </rPh>
    <rPh sb="23" eb="25">
      <t>ニンヨウ</t>
    </rPh>
    <rPh sb="25" eb="27">
      <t>ヨウケン</t>
    </rPh>
    <rPh sb="28" eb="30">
      <t>チンギン</t>
    </rPh>
    <rPh sb="30" eb="32">
      <t>タイケイ</t>
    </rPh>
    <rPh sb="33" eb="34">
      <t>サダ</t>
    </rPh>
    <phoneticPr fontId="14"/>
  </si>
  <si>
    <t>キャリアパス要件Ⅱ（研修の実施等）　</t>
    <rPh sb="10" eb="12">
      <t>ケンシュウ</t>
    </rPh>
    <rPh sb="13" eb="15">
      <t>ジッシ</t>
    </rPh>
    <phoneticPr fontId="14"/>
  </si>
  <si>
    <t>次のイとロの両方の基準を満たす。</t>
    <rPh sb="6" eb="8">
      <t>リョウホウ</t>
    </rPh>
    <rPh sb="9" eb="11">
      <t>キジュン</t>
    </rPh>
    <phoneticPr fontId="14"/>
  </si>
  <si>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14"/>
  </si>
  <si>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14"/>
  </si>
  <si>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14"/>
  </si>
  <si>
    <t>資格取得のための支援の実施</t>
    <rPh sb="0" eb="2">
      <t>シカク</t>
    </rPh>
    <rPh sb="2" eb="4">
      <t>シュトク</t>
    </rPh>
    <rPh sb="8" eb="10">
      <t>シエン</t>
    </rPh>
    <rPh sb="11" eb="13">
      <t>ジッシ</t>
    </rPh>
    <phoneticPr fontId="14"/>
  </si>
  <si>
    <t>※当該取組の内容について以下に記載すること</t>
    <rPh sb="1" eb="3">
      <t>トウガイ</t>
    </rPh>
    <rPh sb="3" eb="5">
      <t>トリクミ</t>
    </rPh>
    <rPh sb="6" eb="8">
      <t>ナイヨウ</t>
    </rPh>
    <rPh sb="12" eb="14">
      <t>イカ</t>
    </rPh>
    <rPh sb="15" eb="17">
      <t>キサイ</t>
    </rPh>
    <phoneticPr fontId="14"/>
  </si>
  <si>
    <t>イについて、全ての介護職員に周知している。</t>
    <rPh sb="6" eb="7">
      <t>スベ</t>
    </rPh>
    <phoneticPr fontId="14"/>
  </si>
  <si>
    <t>令和６年度中（令和７年３月末まで）に研修等に係る計画を策定し、研修の実施又は研修機会の確保を行います。</t>
    <rPh sb="0" eb="2">
      <t>レイワ</t>
    </rPh>
    <rPh sb="3" eb="5">
      <t>ネンド</t>
    </rPh>
    <rPh sb="5" eb="6">
      <t>チュウ</t>
    </rPh>
    <rPh sb="7" eb="9">
      <t>レイワ</t>
    </rPh>
    <rPh sb="10" eb="11">
      <t>ネン</t>
    </rPh>
    <rPh sb="12" eb="14">
      <t>ガツマツ</t>
    </rPh>
    <rPh sb="18" eb="20">
      <t>ケンシュウ</t>
    </rPh>
    <rPh sb="20" eb="21">
      <t>トウ</t>
    </rPh>
    <rPh sb="22" eb="23">
      <t>カカ</t>
    </rPh>
    <rPh sb="24" eb="26">
      <t>ケイカク</t>
    </rPh>
    <rPh sb="27" eb="29">
      <t>サクテイ</t>
    </rPh>
    <rPh sb="43" eb="45">
      <t>カクホ</t>
    </rPh>
    <rPh sb="46" eb="47">
      <t>オコナ</t>
    </rPh>
    <phoneticPr fontId="14"/>
  </si>
  <si>
    <r>
      <t>（５）キャリアパス要件Ⅲ　</t>
    </r>
    <r>
      <rPr>
        <b/>
        <sz val="9"/>
        <color theme="1"/>
        <rFont val="ＭＳ Ｐゴシック"/>
        <family val="3"/>
        <charset val="128"/>
      </rPr>
      <t>【新加算Ⅰ～Ⅲ、Ⅴ⑴・⑶・⑻、旧処遇Ⅰ】</t>
    </r>
    <rPh sb="9" eb="11">
      <t>ヨウケン</t>
    </rPh>
    <rPh sb="14" eb="17">
      <t>シンカサン</t>
    </rPh>
    <rPh sb="28" eb="29">
      <t>キュウ</t>
    </rPh>
    <rPh sb="29" eb="31">
      <t>ショグウ</t>
    </rPh>
    <phoneticPr fontId="14"/>
  </si>
  <si>
    <t>キャリアパス要件Ⅲ（昇給の仕組みの整備等）</t>
    <rPh sb="6" eb="8">
      <t>ヨウケン</t>
    </rPh>
    <rPh sb="10" eb="12">
      <t>ショウキュウ</t>
    </rPh>
    <rPh sb="13" eb="15">
      <t>シク</t>
    </rPh>
    <rPh sb="17" eb="19">
      <t>セイビ</t>
    </rPh>
    <rPh sb="19" eb="20">
      <t>トウ</t>
    </rPh>
    <phoneticPr fontId="14"/>
  </si>
  <si>
    <t>介護職員について、経験若しくは資格等に応じて昇給する仕組み又は一定の基準に基づき定期に昇給を判定する仕組みを設けている。</t>
    <phoneticPr fontId="14"/>
  </si>
  <si>
    <t>具体的な仕組みの内容（該当するもの全てにチェック（✔）すること。）</t>
    <phoneticPr fontId="14"/>
  </si>
  <si>
    <t>経験に応じて昇給する仕組み
※「勤続年数」や「経験年数」などに応じて昇給する仕組みを指す。</t>
    <phoneticPr fontId="14"/>
  </si>
  <si>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14"/>
  </si>
  <si>
    <t>一定の基準に基づき定期に昇給を判定する仕組み
※「実技試験」や「人事評価」などの結果に基づき昇給する仕組みを指す。ただし、客観的な評価基準や昇給条件が明文化されていることを要する。</t>
    <phoneticPr fontId="14"/>
  </si>
  <si>
    <t>令和６年度中（令和７年３月末まで）に昇給の仕組みを整備します。</t>
    <rPh sb="0" eb="2">
      <t>レイワ</t>
    </rPh>
    <rPh sb="3" eb="5">
      <t>ネンド</t>
    </rPh>
    <rPh sb="5" eb="6">
      <t>チュウ</t>
    </rPh>
    <rPh sb="7" eb="9">
      <t>レイワ</t>
    </rPh>
    <rPh sb="10" eb="11">
      <t>ネン</t>
    </rPh>
    <rPh sb="12" eb="14">
      <t>ガツマツ</t>
    </rPh>
    <rPh sb="18" eb="20">
      <t>ショウキュウ</t>
    </rPh>
    <rPh sb="21" eb="23">
      <t>シク</t>
    </rPh>
    <rPh sb="25" eb="27">
      <t>セイビ</t>
    </rPh>
    <phoneticPr fontId="14"/>
  </si>
  <si>
    <r>
      <t>（６）キャリアパス要件Ⅳ　</t>
    </r>
    <r>
      <rPr>
        <b/>
        <sz val="9"/>
        <color theme="1"/>
        <rFont val="ＭＳ Ｐゴシック"/>
        <family val="3"/>
        <charset val="128"/>
      </rPr>
      <t>【新加算Ⅰ・Ⅱ、Ⅴ⑴～⑺・⑼・⑽・⑿、旧特定Ⅰ・Ⅱ】</t>
    </r>
    <rPh sb="9" eb="11">
      <t>ヨウケン</t>
    </rPh>
    <rPh sb="14" eb="17">
      <t>シンカサン</t>
    </rPh>
    <rPh sb="32" eb="33">
      <t>キュウ</t>
    </rPh>
    <rPh sb="33" eb="35">
      <t>トクテイ</t>
    </rPh>
    <phoneticPr fontId="14"/>
  </si>
  <si>
    <t>キャリアパス要件Ⅳ（改善後の賃金要件） ⇒以下の欄が「○」の場合、要件を満たしている。</t>
    <rPh sb="6" eb="8">
      <t>ヨウケン</t>
    </rPh>
    <rPh sb="21" eb="23">
      <t>イカ</t>
    </rPh>
    <rPh sb="24" eb="25">
      <t>ラン</t>
    </rPh>
    <rPh sb="30" eb="32">
      <t>バアイ</t>
    </rPh>
    <rPh sb="33" eb="35">
      <t>ヨウケン</t>
    </rPh>
    <rPh sb="36" eb="37">
      <t>ミ</t>
    </rPh>
    <phoneticPr fontId="14"/>
  </si>
  <si>
    <t>旧特定加算Ⅰ・Ⅱの要件（４・５月）</t>
    <rPh sb="0" eb="1">
      <t>キュウ</t>
    </rPh>
    <rPh sb="1" eb="3">
      <t>トクテイ</t>
    </rPh>
    <rPh sb="3" eb="5">
      <t>カサン</t>
    </rPh>
    <rPh sb="9" eb="11">
      <t>ヨウケン</t>
    </rPh>
    <rPh sb="15" eb="16">
      <t>ガツ</t>
    </rPh>
    <phoneticPr fontId="14"/>
  </si>
  <si>
    <t>⇒上記のいずれかまたは全てに「×」が付いた場合、この欄に記入すること</t>
    <rPh sb="1" eb="3">
      <t>ジョウキ</t>
    </rPh>
    <rPh sb="11" eb="12">
      <t>スベ</t>
    </rPh>
    <phoneticPr fontId="14"/>
  </si>
  <si>
    <t>「月額平均８万円の処遇改善又は改善後の賃金が年額440万円以上となる者」を設定できない場合その理由</t>
    <phoneticPr fontId="1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</si>
  <si>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14"/>
  </si>
  <si>
    <t>その他（</t>
    <rPh sb="2" eb="3">
      <t>タ</t>
    </rPh>
    <phoneticPr fontId="14"/>
  </si>
  <si>
    <r>
      <t>（７）キャリアパス要件Ⅴ　</t>
    </r>
    <r>
      <rPr>
        <b/>
        <sz val="9"/>
        <color theme="1"/>
        <rFont val="ＭＳ Ｐゴシック"/>
        <family val="3"/>
        <charset val="128"/>
      </rPr>
      <t>【新加算Ⅰ、Ⅴ⑴・⑵・⑸・⑺・⑽、旧特定Ⅰ】</t>
    </r>
    <rPh sb="9" eb="11">
      <t>ヨウケン</t>
    </rPh>
    <rPh sb="14" eb="17">
      <t>シンカサン</t>
    </rPh>
    <rPh sb="30" eb="31">
      <t>キュウ</t>
    </rPh>
    <rPh sb="31" eb="33">
      <t>トクテイ</t>
    </rPh>
    <phoneticPr fontId="14"/>
  </si>
  <si>
    <t>旧特定加算Ⅰの要件（４・５月）</t>
    <rPh sb="0" eb="1">
      <t>キュウ</t>
    </rPh>
    <rPh sb="1" eb="3">
      <t>トクテイ</t>
    </rPh>
    <rPh sb="3" eb="5">
      <t>カサン</t>
    </rPh>
    <rPh sb="7" eb="9">
      <t>ヨウケン</t>
    </rPh>
    <rPh sb="13" eb="14">
      <t>ガツ</t>
    </rPh>
    <phoneticPr fontId="14"/>
  </si>
  <si>
    <t>新加算Ⅰ、Ⅴ⑴・⑵・⑸・⑺・⑽の要件（６月以降）</t>
    <rPh sb="0" eb="3">
      <t>シンカサン</t>
    </rPh>
    <rPh sb="16" eb="18">
      <t>ヨウケン</t>
    </rPh>
    <rPh sb="20" eb="21">
      <t>ガツ</t>
    </rPh>
    <rPh sb="21" eb="23">
      <t>イコウ</t>
    </rPh>
    <phoneticPr fontId="14"/>
  </si>
  <si>
    <t>（８）職場環境等要件</t>
    <phoneticPr fontId="14"/>
  </si>
  <si>
    <r>
      <t>【新加算Ⅰ・Ⅱ、Ⅴ⑴～⑺・⑼・⑽・⑿及び旧特定Ⅰ・Ⅱを算定</t>
    </r>
    <r>
      <rPr>
        <b/>
        <u/>
        <sz val="9"/>
        <color theme="1"/>
        <rFont val="ＭＳ Ｐゴシック"/>
        <family val="3"/>
        <charset val="128"/>
      </rPr>
      <t>しない場合</t>
    </r>
    <r>
      <rPr>
        <b/>
        <sz val="9"/>
        <color theme="1"/>
        <rFont val="ＭＳ Ｐゴシック"/>
        <family val="3"/>
        <charset val="128"/>
      </rPr>
      <t>】</t>
    </r>
    <rPh sb="18" eb="19">
      <t>オヨ</t>
    </rPh>
    <rPh sb="21" eb="23">
      <t>トクテイ</t>
    </rPh>
    <rPh sb="27" eb="29">
      <t>サンテイ</t>
    </rPh>
    <rPh sb="32" eb="34">
      <t>バアイ</t>
    </rPh>
    <phoneticPr fontId="14"/>
  </si>
  <si>
    <r>
      <t>届出に係る計画の期間中に実施する事項について、チェック（✔）すること。</t>
    </r>
    <r>
      <rPr>
        <b/>
        <u/>
        <sz val="9"/>
        <color theme="1"/>
        <rFont val="ＭＳ Ｐゴシック"/>
        <family val="3"/>
        <charset val="128"/>
      </rPr>
      <t>全体で必ず１つ以上の取組を行うこと</t>
    </r>
    <r>
      <rPr>
        <sz val="9"/>
        <color theme="1"/>
        <rFont val="ＭＳ Ｐゴシック"/>
        <family val="3"/>
        <charset val="128"/>
      </rPr>
      <t>。 (ただし、取組を選択するに当たっては、本計画書３（４）・（５）「キャリアパス要件」で選択した事項と重複する事項を選択しないこと。)</t>
    </r>
    <rPh sb="45" eb="47">
      <t>トリクミ</t>
    </rPh>
    <rPh sb="48" eb="49">
      <t>オコナ</t>
    </rPh>
    <phoneticPr fontId="14"/>
  </si>
  <si>
    <r>
      <t>【新加算Ⅰ・Ⅱ、Ⅴ⑴～⑺・⑼・⑽・⑿又は旧特定Ⅰ・Ⅱを算定</t>
    </r>
    <r>
      <rPr>
        <b/>
        <u/>
        <sz val="9"/>
        <color theme="1"/>
        <rFont val="ＭＳ Ｐゴシック"/>
        <family val="3"/>
        <charset val="128"/>
      </rPr>
      <t>する場合</t>
    </r>
    <r>
      <rPr>
        <b/>
        <sz val="9"/>
        <color theme="1"/>
        <rFont val="ＭＳ Ｐゴシック"/>
        <family val="3"/>
        <charset val="128"/>
      </rPr>
      <t>】</t>
    </r>
    <rPh sb="18" eb="19">
      <t>マタ</t>
    </rPh>
    <rPh sb="27" eb="29">
      <t>サンテイ</t>
    </rPh>
    <rPh sb="31" eb="33">
      <t>バアイ</t>
    </rPh>
    <phoneticPr fontId="14"/>
  </si>
  <si>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9"/>
        <color theme="1"/>
        <rFont val="ＭＳ Ｐゴシック"/>
        <family val="3"/>
        <charset val="128"/>
      </rPr>
      <t>６区分について、それぞれ１つ以上の取組を行うこと</t>
    </r>
    <r>
      <rPr>
        <sz val="9"/>
        <color theme="1"/>
        <rFont val="ＭＳ Ｐゴシック"/>
        <family val="3"/>
        <charset val="128"/>
      </rPr>
      <t xml:space="preserve">。
</t>
    </r>
    <rPh sb="146" eb="148">
      <t>クブン</t>
    </rPh>
    <phoneticPr fontId="14"/>
  </si>
  <si>
    <t>区分</t>
    <rPh sb="0" eb="2">
      <t>クブン</t>
    </rPh>
    <phoneticPr fontId="14"/>
  </si>
  <si>
    <t>内容</t>
    <rPh sb="0" eb="2">
      <t>ナイヨウ</t>
    </rPh>
    <phoneticPr fontId="14"/>
  </si>
  <si>
    <t>入職促進に向けた取組</t>
    <phoneticPr fontId="14"/>
  </si>
  <si>
    <t>法人や事業所の経営理念やケア方針・人材育成方針、その実現のための施策・仕組みなどの明確化</t>
    <phoneticPr fontId="14"/>
  </si>
  <si>
    <t>事業者の共同による採用・人事ローテーション・研修のための制度構築</t>
    <phoneticPr fontId="14"/>
  </si>
  <si>
    <t>他産業からの転職者、主婦層、中高年齢者等、経験者・有資格者等にこだわらない幅広い採用の仕組みの構築</t>
    <rPh sb="43" eb="45">
      <t>シク</t>
    </rPh>
    <rPh sb="47" eb="49">
      <t>コウチク</t>
    </rPh>
    <phoneticPr fontId="14"/>
  </si>
  <si>
    <t>職業体験の受入れや地域行事への参加や主催等による職業魅力度向上の取組の実施</t>
    <rPh sb="35" eb="37">
      <t>ジッシ</t>
    </rPh>
    <phoneticPr fontId="14"/>
  </si>
  <si>
    <t>資質の向上やキャリアアップに向けた支援</t>
    <phoneticPr fontId="1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</si>
  <si>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14"/>
  </si>
  <si>
    <t>研修の受講やキャリア段位制度と人事考課との連動</t>
    <phoneticPr fontId="14"/>
  </si>
  <si>
    <t>エルダー・メンター（仕事やメンタル面のサポート等をする担当者）制度等導入</t>
    <phoneticPr fontId="14"/>
  </si>
  <si>
    <t>上位者・担当者等によるキャリア面談など、キャリアアップ等に関する定期的な相談の機会の確保</t>
    <phoneticPr fontId="14"/>
  </si>
  <si>
    <t>両立支援・多様な働き方の推進</t>
    <phoneticPr fontId="14"/>
  </si>
  <si>
    <t>子育てや家族等の介護等と仕事の両立を目指す者のための休業制度等の充実、事業所内託児施設の整備</t>
    <phoneticPr fontId="14"/>
  </si>
  <si>
    <t>職員の事情等の状況に応じた勤務シフトや短時間正規職員制度の導入、職員の希望に即した非正規職員から正規職員への転換の制度等の整備</t>
    <phoneticPr fontId="14"/>
  </si>
  <si>
    <t>有給休暇が取得しやすい環境の整備</t>
    <phoneticPr fontId="14"/>
  </si>
  <si>
    <t>業務や福利厚生制度、メンタルヘルス等の職員相談窓口の設置等相談体制の充実</t>
    <phoneticPr fontId="14"/>
  </si>
  <si>
    <t>腰痛を含む心身の健康管理</t>
    <phoneticPr fontId="14"/>
  </si>
  <si>
    <t>介護職員の身体の負担軽減のための介護技術の修得支援、介護ロボットやリフト等の介護機器等導入及び研修等による腰痛対策の実施</t>
    <phoneticPr fontId="1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</si>
  <si>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14"/>
  </si>
  <si>
    <t>雇用管理改善のための管理者に対する研修等の実施</t>
    <phoneticPr fontId="14"/>
  </si>
  <si>
    <t>事故・トラブルへの対応マニュアル等の作成等の体制の整備</t>
    <phoneticPr fontId="14"/>
  </si>
  <si>
    <t>生産性向上のための業務改善の取組</t>
    <phoneticPr fontId="14"/>
  </si>
  <si>
    <t>タブレット端末やインカム等のＩＣＴ活用や見守り機器等の介護ロボットやセンサー等の導入による業務量の縮減</t>
    <phoneticPr fontId="14"/>
  </si>
  <si>
    <t>高齢者の活躍（居室やフロア等の掃除、食事の配膳・下膳などのほか、経理や労務、広報なども含めた介護業務以外の業務の提供）等による役割分担の明確化</t>
    <phoneticPr fontId="14"/>
  </si>
  <si>
    <t>５S活動（業務管理の手法の１つ。整理・整頓・清掃・清潔・躾の頭文字をとったもの）等の実践による職場環境の整備</t>
    <phoneticPr fontId="14"/>
  </si>
  <si>
    <t>業務手順書の作成や、記録・報告様式の工夫等による情報共有や作業負担の軽減</t>
    <phoneticPr fontId="14"/>
  </si>
  <si>
    <t>やりがい・働きがいの醸成</t>
    <phoneticPr fontId="14"/>
  </si>
  <si>
    <t>ミーティング等による職場内コミュニケーションの円滑化による個々の介護職員の気づきを踏まえた勤務環境やケア内容の改善</t>
    <phoneticPr fontId="1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</si>
  <si>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4"/>
  </si>
  <si>
    <t>利用者本位のケア方針など介護保険や法人の理念等を定期的に学ぶ機会の提供</t>
    <phoneticPr fontId="14"/>
  </si>
  <si>
    <t>ケアの好事例や、利用者やその家族からの謝意等の情報を共有する機会の提供</t>
    <phoneticPr fontId="14"/>
  </si>
  <si>
    <r>
      <rPr>
        <b/>
        <sz val="10"/>
        <color theme="1"/>
        <rFont val="ＭＳ Ｐゴシック"/>
        <family val="3"/>
        <charset val="128"/>
      </rPr>
      <t>【見える化要件】</t>
    </r>
    <r>
      <rPr>
        <b/>
        <sz val="11"/>
        <color theme="1"/>
        <rFont val="ＭＳ Ｐゴシック"/>
        <family val="3"/>
        <charset val="128"/>
      </rPr>
      <t>　</t>
    </r>
    <r>
      <rPr>
        <sz val="9"/>
        <color theme="1"/>
        <rFont val="ＭＳ Ｐゴシック"/>
        <family val="3"/>
        <charset val="128"/>
      </rPr>
      <t>【新加算Ⅰ・Ⅱ、Ⅴ⑴～⑺・⑼・⑽・⑿、旧特定Ⅰ・Ⅱ】</t>
    </r>
    <rPh sb="1" eb="2">
      <t>ミ</t>
    </rPh>
    <rPh sb="4" eb="5">
      <t>カ</t>
    </rPh>
    <rPh sb="5" eb="6">
      <t>ヨウ</t>
    </rPh>
    <rPh sb="24" eb="25">
      <t>キュウ</t>
    </rPh>
    <phoneticPr fontId="14"/>
  </si>
  <si>
    <t>実施する周知方法について、チェック（✔）すること。なお、令和６年度中の見込みでも差し支えない。</t>
    <rPh sb="28" eb="30">
      <t>レイワ</t>
    </rPh>
    <rPh sb="31" eb="33">
      <t>ネンド</t>
    </rPh>
    <rPh sb="33" eb="34">
      <t>チュウ</t>
    </rPh>
    <rPh sb="35" eb="37">
      <t>ミコミ</t>
    </rPh>
    <rPh sb="40" eb="41">
      <t>サ</t>
    </rPh>
    <rPh sb="42" eb="43">
      <t>ツカ</t>
    </rPh>
    <phoneticPr fontId="14"/>
  </si>
  <si>
    <t>！実施する周知方法が選択されていません。</t>
    <rPh sb="10" eb="12">
      <t>センタク</t>
    </rPh>
    <phoneticPr fontId="14"/>
  </si>
  <si>
    <t>ホームページ
への掲載</t>
    <rPh sb="9" eb="11">
      <t>ケイサイ</t>
    </rPh>
    <phoneticPr fontId="14"/>
  </si>
  <si>
    <t>４　要件を満たすことの確認・証明</t>
    <phoneticPr fontId="14"/>
  </si>
  <si>
    <t>以下の点を確認し、満たしている項目に全てチェック（✔）すること。</t>
    <phoneticPr fontId="14"/>
  </si>
  <si>
    <t>確認事項</t>
    <rPh sb="0" eb="2">
      <t>カクニン</t>
    </rPh>
    <rPh sb="2" eb="4">
      <t>ジコウ</t>
    </rPh>
    <phoneticPr fontId="14"/>
  </si>
  <si>
    <r>
      <t xml:space="preserve">証明する資料の例
</t>
    </r>
    <r>
      <rPr>
        <sz val="8"/>
        <color theme="1"/>
        <rFont val="ＭＳ Ｐゴシック"/>
        <family val="3"/>
        <charset val="128"/>
      </rPr>
      <t>（指定権者からの求めに応じて提出）</t>
    </r>
    <rPh sb="0" eb="2">
      <t>ショウメイ</t>
    </rPh>
    <rPh sb="4" eb="6">
      <t>シリョウ</t>
    </rPh>
    <rPh sb="7" eb="8">
      <t>レイ</t>
    </rPh>
    <rPh sb="10" eb="14">
      <t>シテイケンジャ</t>
    </rPh>
    <rPh sb="17" eb="18">
      <t>モト</t>
    </rPh>
    <rPh sb="20" eb="21">
      <t>オウ</t>
    </rPh>
    <rPh sb="23" eb="25">
      <t>テイシュツ</t>
    </rPh>
    <phoneticPr fontId="14"/>
  </si>
  <si>
    <t>処遇改善加算等として給付される額は、職員の賃金改善のために全額支出します。
また、処遇改善加算等による賃金改善以外の部分で賃金水準を引き下げません。</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14"/>
  </si>
  <si>
    <t>令和７年度に繰り越す額（２（１）①ⅰア）がある場合は、全額、令和７年度の更なる賃金改善に充てます。期間中に事業所が休廃止した場合には、一時金等により介護職員その他の職員の賃金として配分します。</t>
    <rPh sb="0" eb="2">
      <t>レイワ</t>
    </rPh>
    <rPh sb="3" eb="5">
      <t>ネンド</t>
    </rPh>
    <rPh sb="10" eb="11">
      <t>ガク</t>
    </rPh>
    <rPh sb="23" eb="25">
      <t>バアイ</t>
    </rPh>
    <rPh sb="36" eb="37">
      <t>サラ</t>
    </rPh>
    <rPh sb="41" eb="43">
      <t>カイゼン</t>
    </rPh>
    <rPh sb="53" eb="56">
      <t>ジギョウショ</t>
    </rPh>
    <phoneticPr fontId="14"/>
  </si>
  <si>
    <t>就業規則、給与規程、給与明細等</t>
    <rPh sb="0" eb="2">
      <t>シュウギョウ</t>
    </rPh>
    <rPh sb="2" eb="4">
      <t>キソク</t>
    </rPh>
    <rPh sb="5" eb="7">
      <t>キュウヨ</t>
    </rPh>
    <rPh sb="7" eb="9">
      <t>キテイ</t>
    </rPh>
    <rPh sb="10" eb="12">
      <t>キュウヨ</t>
    </rPh>
    <rPh sb="12" eb="14">
      <t>メイサイ</t>
    </rPh>
    <rPh sb="14" eb="15">
      <t>トウ</t>
    </rPh>
    <phoneticPr fontId="14"/>
  </si>
  <si>
    <t>キャリアパス要件Ⅰ～Ⅲのうち、満たす必要のある項目について、証明となる書面を作成し、職員に周知しました。また、計画書の提出時点で書面の準備ができていない場合は、令和６年度中（令和７年３月末まで）に書面を整備します。</t>
    <rPh sb="6" eb="8">
      <t>ヨウケン</t>
    </rPh>
    <rPh sb="15" eb="16">
      <t>ミ</t>
    </rPh>
    <rPh sb="18" eb="20">
      <t>ヒツヨウ</t>
    </rPh>
    <rPh sb="23" eb="25">
      <t>コウモク</t>
    </rPh>
    <rPh sb="30" eb="32">
      <t>ショウメイ</t>
    </rPh>
    <rPh sb="35" eb="37">
      <t>ショメン</t>
    </rPh>
    <rPh sb="38" eb="40">
      <t>サクセイ</t>
    </rPh>
    <rPh sb="42" eb="44">
      <t>ショクイン</t>
    </rPh>
    <rPh sb="45" eb="47">
      <t>シュウチ</t>
    </rPh>
    <rPh sb="49" eb="51">
      <t>ショクイン</t>
    </rPh>
    <rPh sb="55" eb="58">
      <t>ケイカクショ</t>
    </rPh>
    <rPh sb="59" eb="61">
      <t>テイシュツ</t>
    </rPh>
    <rPh sb="61" eb="63">
      <t>ジテン</t>
    </rPh>
    <rPh sb="64" eb="66">
      <t>ショメン</t>
    </rPh>
    <rPh sb="67" eb="69">
      <t>ジュンビ</t>
    </rPh>
    <rPh sb="76" eb="78">
      <t>バアイ</t>
    </rPh>
    <rPh sb="80" eb="82">
      <t>レイワ</t>
    </rPh>
    <rPh sb="82" eb="83">
      <t>サダ</t>
    </rPh>
    <rPh sb="98" eb="100">
      <t>ショメン</t>
    </rPh>
    <rPh sb="101" eb="103">
      <t>セイビ</t>
    </rPh>
    <phoneticPr fontId="14"/>
  </si>
  <si>
    <t>就業規則、給与規程、資質向上のための計画等</t>
    <rPh sb="0" eb="2">
      <t>シュウギョウ</t>
    </rPh>
    <rPh sb="2" eb="4">
      <t>キソク</t>
    </rPh>
    <rPh sb="5" eb="7">
      <t>キュウヨ</t>
    </rPh>
    <rPh sb="7" eb="9">
      <t>キテイ</t>
    </rPh>
    <rPh sb="20" eb="21">
      <t>トウ</t>
    </rPh>
    <phoneticPr fontId="1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</si>
  <si>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14"/>
  </si>
  <si>
    <t>―</t>
    <phoneticPr fontId="14"/>
  </si>
  <si>
    <t>労働保険料の納付が適正に行われています。</t>
    <rPh sb="0" eb="2">
      <t>ロウドウ</t>
    </rPh>
    <rPh sb="2" eb="5">
      <t>ホケンリョウ</t>
    </rPh>
    <rPh sb="6" eb="8">
      <t>ノウフ</t>
    </rPh>
    <rPh sb="9" eb="11">
      <t>テキセイ</t>
    </rPh>
    <rPh sb="12" eb="13">
      <t>オコナ</t>
    </rPh>
    <phoneticPr fontId="14"/>
  </si>
  <si>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14"/>
  </si>
  <si>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14"/>
  </si>
  <si>
    <t>会議録、周知文書</t>
    <rPh sb="0" eb="3">
      <t>カイギロク</t>
    </rPh>
    <rPh sb="4" eb="6">
      <t>シュウチ</t>
    </rPh>
    <rPh sb="6" eb="8">
      <t>ブンショ</t>
    </rPh>
    <phoneticPr fontId="14"/>
  </si>
  <si>
    <t>※</t>
    <phoneticPr fontId="14"/>
  </si>
  <si>
    <t>各証明資料は、指定権者からの求めがあった場合には、速やかに提出すること。</t>
    <phoneticPr fontId="14"/>
  </si>
  <si>
    <t>本処遇改善計画書の記載内容・確認事項の内容に間違いありません。
記載内容を証明する資料を適切に保管することを誓約します。</t>
    <rPh sb="0" eb="1">
      <t>ホン</t>
    </rPh>
    <rPh sb="1" eb="3">
      <t>ショグウ</t>
    </rPh>
    <rPh sb="3" eb="5">
      <t>カイゼン</t>
    </rPh>
    <rPh sb="5" eb="8">
      <t>ケイカクショ</t>
    </rPh>
    <phoneticPr fontId="14"/>
  </si>
  <si>
    <t>○</t>
    <phoneticPr fontId="14"/>
  </si>
  <si>
    <t>月</t>
    <rPh sb="0" eb="1">
      <t>ゲツ</t>
    </rPh>
    <phoneticPr fontId="14"/>
  </si>
  <si>
    <t>日</t>
    <rPh sb="0" eb="1">
      <t>ニチ</t>
    </rPh>
    <phoneticPr fontId="14"/>
  </si>
  <si>
    <t>代表者</t>
    <rPh sb="0" eb="3">
      <t>ダイヒョウシャ</t>
    </rPh>
    <phoneticPr fontId="14"/>
  </si>
  <si>
    <t>（確認用）</t>
    <rPh sb="1" eb="4">
      <t>カクニンヨウ</t>
    </rPh>
    <phoneticPr fontId="14"/>
  </si>
  <si>
    <t>提出前のチェックリスト</t>
    <rPh sb="0" eb="2">
      <t>テイシュツ</t>
    </rPh>
    <rPh sb="2" eb="3">
      <t>マエ</t>
    </rPh>
    <phoneticPr fontId="14"/>
  </si>
  <si>
    <t>空欄が表示される項目は、記入が不要であるため対応する必要はない。</t>
    <phoneticPr fontId="14"/>
  </si>
  <si>
    <t>２　賃金改善計画について</t>
    <rPh sb="2" eb="4">
      <t>チンギン</t>
    </rPh>
    <rPh sb="4" eb="6">
      <t>カイゼン</t>
    </rPh>
    <rPh sb="6" eb="8">
      <t>ケイカク</t>
    </rPh>
    <phoneticPr fontId="14"/>
  </si>
  <si>
    <t>（１）</t>
    <phoneticPr fontId="14"/>
  </si>
  <si>
    <t>令和７年度への繰越し見込額が令和６年度に増加する加算の見込額を超えない計画となっている</t>
    <rPh sb="31" eb="32">
      <t>コ</t>
    </rPh>
    <rPh sb="35" eb="37">
      <t>ケイカク</t>
    </rPh>
    <phoneticPr fontId="14"/>
  </si>
  <si>
    <t>令和７年度に繰り越す額を除いた加算額以上の賃金改善を行う計画となっている</t>
    <rPh sb="0" eb="2">
      <t>レイワ</t>
    </rPh>
    <rPh sb="3" eb="5">
      <t>ネンド</t>
    </rPh>
    <rPh sb="6" eb="7">
      <t>ク</t>
    </rPh>
    <rPh sb="8" eb="9">
      <t>コ</t>
    </rPh>
    <rPh sb="10" eb="11">
      <t>ガク</t>
    </rPh>
    <rPh sb="12" eb="13">
      <t>ノゾ</t>
    </rPh>
    <rPh sb="26" eb="27">
      <t>オコナ</t>
    </rPh>
    <rPh sb="28" eb="30">
      <t>ケイカク</t>
    </rPh>
    <phoneticPr fontId="14"/>
  </si>
  <si>
    <t>令和６年度に増加する加算の見込額を超える賃金改善を行う計画となっている</t>
    <rPh sb="6" eb="8">
      <t>ゾウカ</t>
    </rPh>
    <rPh sb="10" eb="12">
      <t>カサン</t>
    </rPh>
    <rPh sb="13" eb="15">
      <t>ミコミ</t>
    </rPh>
    <rPh sb="15" eb="16">
      <t>ガク</t>
    </rPh>
    <rPh sb="17" eb="18">
      <t>コ</t>
    </rPh>
    <rPh sb="25" eb="26">
      <t>オコナ</t>
    </rPh>
    <rPh sb="27" eb="29">
      <t>ケイカク</t>
    </rPh>
    <phoneticPr fontId="14"/>
  </si>
  <si>
    <t>（２）</t>
    <phoneticPr fontId="14"/>
  </si>
  <si>
    <t>加算以外の部分で賃金水準を引き下げないことを誓約している</t>
    <rPh sb="22" eb="24">
      <t>セイヤク</t>
    </rPh>
    <phoneticPr fontId="14"/>
  </si>
  <si>
    <t>（３）</t>
    <phoneticPr fontId="14"/>
  </si>
  <si>
    <t>賃金改善を行う賃金項目及び方法を記載している</t>
    <rPh sb="16" eb="18">
      <t>キサイ</t>
    </rPh>
    <phoneticPr fontId="14"/>
  </si>
  <si>
    <t>３　介護職員等処遇改善加算等の要件について</t>
    <rPh sb="13" eb="14">
      <t>トウ</t>
    </rPh>
    <phoneticPr fontId="14"/>
  </si>
  <si>
    <t>月額賃金改善要件Ⅱ</t>
    <phoneticPr fontId="14"/>
  </si>
  <si>
    <t>旧ベースアップ等加算相当の2/3以上の新規の月額賃金改善を行う計画になっていること</t>
    <rPh sb="29" eb="30">
      <t>オコナ</t>
    </rPh>
    <rPh sb="31" eb="33">
      <t>ケイカク</t>
    </rPh>
    <phoneticPr fontId="14"/>
  </si>
  <si>
    <t>月額賃金改善要件Ⅲ</t>
    <phoneticPr fontId="14"/>
  </si>
  <si>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14"/>
  </si>
  <si>
    <t>令和６年４・５月から新規にベースアップ等加算を算定する事業所について、旧ベア加算額以上の新規の賃金改善を行う計画になっていること</t>
    <rPh sb="40" eb="41">
      <t>ガク</t>
    </rPh>
    <rPh sb="52" eb="53">
      <t>オコナ</t>
    </rPh>
    <rPh sb="54" eb="56">
      <t>ケイカク</t>
    </rPh>
    <phoneticPr fontId="14"/>
  </si>
  <si>
    <t>介護職員について、賃金改善の見込額の2/3以上が、ベースアップ等に充てられる計画になっていること</t>
    <phoneticPr fontId="14"/>
  </si>
  <si>
    <t>その他の職種について、賃金改善の見込額の2/3以上が、ベースアップ等に充てられる計画になっていること</t>
    <phoneticPr fontId="14"/>
  </si>
  <si>
    <t>（４）</t>
    <phoneticPr fontId="14"/>
  </si>
  <si>
    <t>キャリアパス要件Ⅰ・Ⅱ</t>
    <phoneticPr fontId="14"/>
  </si>
  <si>
    <r>
      <t>キャリアパス要件Ⅰ（任用要件・賃金体系の整備等）とキャリアパス要件Ⅱ（研修の実施等）の</t>
    </r>
    <r>
      <rPr>
        <u/>
        <sz val="9"/>
        <rFont val="ＭＳ Ｐゴシック"/>
        <family val="3"/>
        <charset val="128"/>
      </rPr>
      <t>両方</t>
    </r>
    <r>
      <rPr>
        <sz val="9"/>
        <rFont val="ＭＳ Ｐゴシック"/>
        <family val="3"/>
        <charset val="128"/>
      </rPr>
      <t>を満たすこと。ただし、満たさない場合は、令和６年度中（令和７年３月末まで）に介護職員の任用要件・賃金体系を定めること</t>
    </r>
    <r>
      <rPr>
        <u/>
        <sz val="9"/>
        <rFont val="ＭＳ Ｐゴシック"/>
        <family val="3"/>
        <charset val="128"/>
      </rPr>
      <t>及び</t>
    </r>
    <r>
      <rPr>
        <sz val="9"/>
        <rFont val="ＭＳ Ｐゴシック"/>
        <family val="3"/>
        <charset val="128"/>
      </rPr>
      <t>研修等に係る計画を策定し、研修の実施又は研修機会の確保を行うことを誓約していること</t>
    </r>
    <rPh sb="43" eb="45">
      <t>リョウホウ</t>
    </rPh>
    <rPh sb="46" eb="47">
      <t>ミ</t>
    </rPh>
    <rPh sb="56" eb="57">
      <t>ミ</t>
    </rPh>
    <rPh sb="61" eb="63">
      <t>バアイ</t>
    </rPh>
    <rPh sb="103" eb="104">
      <t>オヨ</t>
    </rPh>
    <rPh sb="138" eb="140">
      <t>セイヤク</t>
    </rPh>
    <phoneticPr fontId="14"/>
  </si>
  <si>
    <r>
      <t>キャリアパス要件Ⅰ（任用要件・賃金体系の整備等）とキャリアパス要件Ⅱ（研修の実施等）の</t>
    </r>
    <r>
      <rPr>
        <u/>
        <sz val="9"/>
        <rFont val="ＭＳ Ｐゴシック"/>
        <family val="3"/>
        <charset val="128"/>
      </rPr>
      <t>どちらか</t>
    </r>
    <r>
      <rPr>
        <sz val="9"/>
        <rFont val="ＭＳ Ｐゴシック"/>
        <family val="3"/>
        <charset val="128"/>
      </rPr>
      <t>を満たすこと。ただし、満たさない場合は、令和６年度中（令和７年３月末まで）に介護職員の任用要件・賃金体系を定めること</t>
    </r>
    <r>
      <rPr>
        <u/>
        <sz val="9"/>
        <rFont val="ＭＳ Ｐゴシック"/>
        <family val="3"/>
        <charset val="128"/>
      </rPr>
      <t>又は</t>
    </r>
    <r>
      <rPr>
        <sz val="9"/>
        <rFont val="ＭＳ Ｐゴシック"/>
        <family val="3"/>
        <charset val="128"/>
      </rPr>
      <t>研修等に係る計画を策定し、研修の実施又は研修機会の確保を行うことを誓約していること</t>
    </r>
    <rPh sb="48" eb="49">
      <t>ミ</t>
    </rPh>
    <rPh sb="58" eb="59">
      <t>ミ</t>
    </rPh>
    <rPh sb="63" eb="65">
      <t>バアイ</t>
    </rPh>
    <rPh sb="105" eb="106">
      <t>マタ</t>
    </rPh>
    <rPh sb="140" eb="142">
      <t>セイヤク</t>
    </rPh>
    <phoneticPr fontId="14"/>
  </si>
  <si>
    <t>キャリアパス要件Ⅲ</t>
    <phoneticPr fontId="14"/>
  </si>
  <si>
    <t>キャリアパス要件Ⅲ（昇給の仕組みの整備等）を満たすこと。ただし、満たさない場合は、令和６年度中（令和７年３月末まで）に昇給の仕組みを整備することを誓約していること</t>
    <rPh sb="22" eb="23">
      <t>ミ</t>
    </rPh>
    <rPh sb="32" eb="33">
      <t>ミ</t>
    </rPh>
    <rPh sb="37" eb="39">
      <t>バアイ</t>
    </rPh>
    <rPh sb="73" eb="75">
      <t>セイヤク</t>
    </rPh>
    <phoneticPr fontId="14"/>
  </si>
  <si>
    <t>キャリアパス要件Ⅳ</t>
    <phoneticPr fontId="14"/>
  </si>
  <si>
    <t>賃金改善額が月額平均８万円以上又は改善後の賃金が年額440万円以上となる者の数が事業所あたり１以上となるような計画になっていること。ただし、満たさない場合は、小規模事業所等である等の理由を記載すること</t>
    <rPh sb="36" eb="37">
      <t>モノ</t>
    </rPh>
    <rPh sb="38" eb="39">
      <t>カズ</t>
    </rPh>
    <rPh sb="40" eb="43">
      <t>ジギョウショ</t>
    </rPh>
    <rPh sb="47" eb="49">
      <t>イジョウ</t>
    </rPh>
    <rPh sb="55" eb="57">
      <t>ケイカク</t>
    </rPh>
    <rPh sb="70" eb="71">
      <t>ミ</t>
    </rPh>
    <rPh sb="75" eb="77">
      <t>バアイ</t>
    </rPh>
    <rPh sb="89" eb="90">
      <t>トウ</t>
    </rPh>
    <rPh sb="91" eb="93">
      <t>リユウ</t>
    </rPh>
    <rPh sb="94" eb="96">
      <t>キサイ</t>
    </rPh>
    <phoneticPr fontId="14"/>
  </si>
  <si>
    <t>（７）</t>
    <phoneticPr fontId="14"/>
  </si>
  <si>
    <t>キャリアパス要件Ⅴ</t>
    <phoneticPr fontId="14"/>
  </si>
  <si>
    <t>キャリアパス要件Ⅴ（介護福祉士の配置等要件）を満たすこと</t>
    <rPh sb="23" eb="24">
      <t>ミ</t>
    </rPh>
    <phoneticPr fontId="14"/>
  </si>
  <si>
    <t>職場環境等要件</t>
    <phoneticPr fontId="14"/>
  </si>
  <si>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14"/>
  </si>
  <si>
    <t>情報公表システム等での見える化要件を満たすこと</t>
    <rPh sb="0" eb="2">
      <t>ジョウホウ</t>
    </rPh>
    <rPh sb="2" eb="4">
      <t>コウヒョウ</t>
    </rPh>
    <rPh sb="8" eb="9">
      <t>トウ</t>
    </rPh>
    <rPh sb="11" eb="12">
      <t>ミ</t>
    </rPh>
    <rPh sb="14" eb="15">
      <t>カ</t>
    </rPh>
    <rPh sb="15" eb="17">
      <t>ヨウケン</t>
    </rPh>
    <rPh sb="18" eb="19">
      <t>ミ</t>
    </rPh>
    <phoneticPr fontId="14"/>
  </si>
  <si>
    <t>４　要件を満たすことの確認・証明</t>
    <rPh sb="2" eb="4">
      <t>ヨウケン</t>
    </rPh>
    <rPh sb="5" eb="6">
      <t>ミ</t>
    </rPh>
    <rPh sb="11" eb="13">
      <t>カクニン</t>
    </rPh>
    <rPh sb="14" eb="16">
      <t>ショウメイ</t>
    </rPh>
    <phoneticPr fontId="14"/>
  </si>
  <si>
    <t xml:space="preserve"> 必要な項目が全て選択されていること</t>
    <rPh sb="1" eb="3">
      <t>ヒツヨウ</t>
    </rPh>
    <rPh sb="4" eb="6">
      <t>コウモク</t>
    </rPh>
    <rPh sb="7" eb="8">
      <t>スベ</t>
    </rPh>
    <rPh sb="9" eb="11">
      <t>センタク</t>
    </rPh>
    <phoneticPr fontId="14"/>
  </si>
  <si>
    <t>R6.3まで</t>
    <phoneticPr fontId="14"/>
  </si>
  <si>
    <t>　前年度と比較して、旧ベースアップ等加算相当の加算額の３分の２以上の新たな基本給等の改善（月給の引上げ）を行う。</t>
    <rPh sb="1" eb="4">
      <t>ゼンネンド</t>
    </rPh>
    <rPh sb="5" eb="7">
      <t>ヒカク</t>
    </rPh>
    <rPh sb="10" eb="11">
      <t>キュウ</t>
    </rPh>
    <rPh sb="17" eb="18">
      <t>トウ</t>
    </rPh>
    <rPh sb="18" eb="20">
      <t>カサン</t>
    </rPh>
    <rPh sb="20" eb="22">
      <t>ソウトウ</t>
    </rPh>
    <rPh sb="23" eb="26">
      <t>カサンガク</t>
    </rPh>
    <rPh sb="28" eb="29">
      <t>ブン</t>
    </rPh>
    <rPh sb="31" eb="33">
      <t>イジョウ</t>
    </rPh>
    <rPh sb="34" eb="35">
      <t>アラ</t>
    </rPh>
    <rPh sb="37" eb="39">
      <t>キホン</t>
    </rPh>
    <rPh sb="39" eb="40">
      <t>キュウ</t>
    </rPh>
    <rPh sb="40" eb="41">
      <t>トウ</t>
    </rPh>
    <rPh sb="42" eb="44">
      <t>カイゼン</t>
    </rPh>
    <rPh sb="45" eb="47">
      <t>ゲッキュウ</t>
    </rPh>
    <rPh sb="48" eb="50">
      <t>ヒキア</t>
    </rPh>
    <rPh sb="53" eb="54">
      <t>オコナ</t>
    </rPh>
    <phoneticPr fontId="14"/>
  </si>
  <si>
    <t>　介護職員について、職位、職責又は職務内容等に応じた任用等の要件を定め、それらに応じた賃金体系を整備する。</t>
    <rPh sb="1" eb="3">
      <t>カイゴ</t>
    </rPh>
    <rPh sb="3" eb="5">
      <t>ショクイン</t>
    </rPh>
    <rPh sb="10" eb="12">
      <t>ショクイ</t>
    </rPh>
    <rPh sb="13" eb="15">
      <t>ショクセキ</t>
    </rPh>
    <rPh sb="15" eb="16">
      <t>マタ</t>
    </rPh>
    <rPh sb="17" eb="19">
      <t>ショクム</t>
    </rPh>
    <rPh sb="19" eb="21">
      <t>ナイヨウ</t>
    </rPh>
    <rPh sb="21" eb="22">
      <t>トウ</t>
    </rPh>
    <rPh sb="23" eb="24">
      <t>オウ</t>
    </rPh>
    <rPh sb="26" eb="28">
      <t>ニンヨウ</t>
    </rPh>
    <rPh sb="28" eb="29">
      <t>トウ</t>
    </rPh>
    <rPh sb="30" eb="32">
      <t>ヨウケン</t>
    </rPh>
    <rPh sb="33" eb="34">
      <t>サダ</t>
    </rPh>
    <rPh sb="40" eb="41">
      <t>オウ</t>
    </rPh>
    <rPh sb="43" eb="45">
      <t>チンギン</t>
    </rPh>
    <rPh sb="45" eb="47">
      <t>タイケイ</t>
    </rPh>
    <rPh sb="48" eb="50">
      <t>セイビ</t>
    </rPh>
    <phoneticPr fontId="14"/>
  </si>
  <si>
    <t>表１　加算率一覧</t>
    <rPh sb="0" eb="1">
      <t>ヒョウ</t>
    </rPh>
    <rPh sb="3" eb="6">
      <t>カサンリツ</t>
    </rPh>
    <rPh sb="6" eb="8">
      <t>イチラン</t>
    </rPh>
    <phoneticPr fontId="14"/>
  </si>
  <si>
    <t>表３</t>
    <rPh sb="0" eb="1">
      <t>ヒョウ</t>
    </rPh>
    <phoneticPr fontId="14"/>
  </si>
  <si>
    <t>表４</t>
    <rPh sb="0" eb="1">
      <t>ヒョウ</t>
    </rPh>
    <phoneticPr fontId="14"/>
  </si>
  <si>
    <t>表５</t>
    <rPh sb="0" eb="1">
      <t>ヒョウ</t>
    </rPh>
    <phoneticPr fontId="14"/>
  </si>
  <si>
    <t>表６</t>
    <rPh sb="0" eb="1">
      <t>ヒョウ</t>
    </rPh>
    <phoneticPr fontId="14"/>
  </si>
  <si>
    <t>表７　新加算の加算区分</t>
    <rPh sb="0" eb="1">
      <t>ヒョウ</t>
    </rPh>
    <rPh sb="3" eb="6">
      <t>シンカサン</t>
    </rPh>
    <rPh sb="7" eb="9">
      <t>カサン</t>
    </rPh>
    <rPh sb="9" eb="11">
      <t>クブン</t>
    </rPh>
    <phoneticPr fontId="14"/>
  </si>
  <si>
    <t>サービス区分</t>
    <phoneticPr fontId="14"/>
  </si>
  <si>
    <t>介護職員処遇改善加算</t>
    <rPh sb="0" eb="2">
      <t>カイゴ</t>
    </rPh>
    <rPh sb="2" eb="4">
      <t>ショクイン</t>
    </rPh>
    <rPh sb="4" eb="6">
      <t>ショグウ</t>
    </rPh>
    <rPh sb="6" eb="10">
      <t>カイゼンカサン</t>
    </rPh>
    <phoneticPr fontId="14"/>
  </si>
  <si>
    <t>介護職員等特定処遇改善加算</t>
    <rPh sb="0" eb="2">
      <t>カイゴ</t>
    </rPh>
    <rPh sb="2" eb="4">
      <t>ショクイン</t>
    </rPh>
    <rPh sb="4" eb="5">
      <t>トウ</t>
    </rPh>
    <rPh sb="5" eb="7">
      <t>トクテイ</t>
    </rPh>
    <rPh sb="7" eb="9">
      <t>ショグウ</t>
    </rPh>
    <rPh sb="9" eb="11">
      <t>カイゼン</t>
    </rPh>
    <rPh sb="11" eb="13">
      <t>カサン</t>
    </rPh>
    <phoneticPr fontId="14"/>
  </si>
  <si>
    <t>介護職員等ベースアップ等支援加算</t>
    <rPh sb="0" eb="2">
      <t>カイゴ</t>
    </rPh>
    <rPh sb="2" eb="4">
      <t>ショクイン</t>
    </rPh>
    <rPh sb="4" eb="5">
      <t>トウ</t>
    </rPh>
    <rPh sb="11" eb="12">
      <t>トウ</t>
    </rPh>
    <rPh sb="12" eb="16">
      <t>シエンカサン</t>
    </rPh>
    <phoneticPr fontId="14"/>
  </si>
  <si>
    <t>介護職員等処遇改善加算</t>
    <rPh sb="0" eb="5">
      <t>カイゴショクイントウ</t>
    </rPh>
    <rPh sb="5" eb="11">
      <t>ショグウカイゼンカサン</t>
    </rPh>
    <phoneticPr fontId="14"/>
  </si>
  <si>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14"/>
  </si>
  <si>
    <t>介護福祉士の配置等要件</t>
    <rPh sb="0" eb="5">
      <t>カイゴフクシシ</t>
    </rPh>
    <rPh sb="6" eb="8">
      <t>ハイチ</t>
    </rPh>
    <rPh sb="8" eb="9">
      <t>トウ</t>
    </rPh>
    <rPh sb="9" eb="11">
      <t>ヨウケン</t>
    </rPh>
    <phoneticPr fontId="14"/>
  </si>
  <si>
    <t>訪問介護</t>
  </si>
  <si>
    <t>新加算Ⅰ</t>
    <rPh sb="0" eb="3">
      <t>シンカサン</t>
    </rPh>
    <phoneticPr fontId="14"/>
  </si>
  <si>
    <t>計算用</t>
    <rPh sb="0" eb="3">
      <t>ケイサンヨウ</t>
    </rPh>
    <phoneticPr fontId="14"/>
  </si>
  <si>
    <t>キャリアパス要件等の適合状況に応じた加算率</t>
    <rPh sb="6" eb="9">
      <t>ヨウケントウ</t>
    </rPh>
    <rPh sb="10" eb="12">
      <t>テキゴウ</t>
    </rPh>
    <rPh sb="12" eb="14">
      <t>ジョウキョウ</t>
    </rPh>
    <rPh sb="15" eb="16">
      <t>オウ</t>
    </rPh>
    <rPh sb="18" eb="21">
      <t>カサンリツ</t>
    </rPh>
    <phoneticPr fontId="14"/>
  </si>
  <si>
    <t>サービス提供体制強化加算等の算定状況に応じた加算率</t>
    <rPh sb="14" eb="16">
      <t>サンテイ</t>
    </rPh>
    <phoneticPr fontId="14"/>
  </si>
  <si>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14"/>
  </si>
  <si>
    <t>夜間対応型訪問介護</t>
    <phoneticPr fontId="14"/>
  </si>
  <si>
    <t>処遇加算Ⅱ</t>
    <rPh sb="2" eb="4">
      <t>カサン</t>
    </rPh>
    <phoneticPr fontId="14"/>
  </si>
  <si>
    <t>処遇加算Ⅲ</t>
    <rPh sb="2" eb="4">
      <t>カサン</t>
    </rPh>
    <phoneticPr fontId="14"/>
  </si>
  <si>
    <t>処遇加算なし</t>
    <rPh sb="0" eb="2">
      <t>ショグウ</t>
    </rPh>
    <rPh sb="2" eb="4">
      <t>カサン</t>
    </rPh>
    <phoneticPr fontId="24"/>
  </si>
  <si>
    <t>特定加算Ⅰ</t>
    <rPh sb="0" eb="2">
      <t>トクテイ</t>
    </rPh>
    <rPh sb="2" eb="4">
      <t>カサン</t>
    </rPh>
    <phoneticPr fontId="14"/>
  </si>
  <si>
    <t>新加算Ⅰ</t>
    <rPh sb="0" eb="3">
      <t>シンカサン</t>
    </rPh>
    <phoneticPr fontId="24"/>
  </si>
  <si>
    <t>新加算Ⅱ</t>
    <rPh sb="0" eb="3">
      <t>シンカサン</t>
    </rPh>
    <phoneticPr fontId="24"/>
  </si>
  <si>
    <t>新加算Ⅲ</t>
    <rPh sb="0" eb="3">
      <t>シンカサン</t>
    </rPh>
    <phoneticPr fontId="14"/>
  </si>
  <si>
    <t>新加算Ⅲ</t>
    <rPh sb="0" eb="3">
      <t>シンカサン</t>
    </rPh>
    <phoneticPr fontId="24"/>
  </si>
  <si>
    <t>新加算Ⅳ</t>
    <rPh sb="0" eb="3">
      <t>シンカサン</t>
    </rPh>
    <phoneticPr fontId="14"/>
  </si>
  <si>
    <t>新加算Ⅳ</t>
    <rPh sb="0" eb="3">
      <t>シンカサン</t>
    </rPh>
    <phoneticPr fontId="24"/>
  </si>
  <si>
    <t>定期巡回･随時対応型訪問介護看護</t>
    <phoneticPr fontId="14"/>
  </si>
  <si>
    <t>（介護予防）訪問入浴介護</t>
  </si>
  <si>
    <t>介護予防_訪問入浴介護</t>
    <phoneticPr fontId="14"/>
  </si>
  <si>
    <t>夜間対応型訪問介護</t>
  </si>
  <si>
    <t>通所介護</t>
  </si>
  <si>
    <t>令和６年度中に満たす</t>
    <rPh sb="0" eb="2">
      <t>レイワ</t>
    </rPh>
    <rPh sb="3" eb="4">
      <t>ネン</t>
    </rPh>
    <rPh sb="4" eb="5">
      <t>ド</t>
    </rPh>
    <rPh sb="5" eb="6">
      <t>チュウ</t>
    </rPh>
    <rPh sb="7" eb="8">
      <t>ミ</t>
    </rPh>
    <phoneticPr fontId="14"/>
  </si>
  <si>
    <t>定期巡回･随時対応型訪問介護看護</t>
  </si>
  <si>
    <t>地域密着型通所介護</t>
  </si>
  <si>
    <t>（介護予防）通所リハビリテーション</t>
  </si>
  <si>
    <t>介護予防_通所リハビリテーション</t>
    <phoneticPr fontId="14"/>
  </si>
  <si>
    <t>（介護予防）特定施設入居者生活介護</t>
  </si>
  <si>
    <t>介護予防_特定施設入居者生活介護</t>
    <phoneticPr fontId="14"/>
  </si>
  <si>
    <t>地域密着型特定施設入居者生活介護</t>
  </si>
  <si>
    <t>（介護予防）認知症対応型通所介護</t>
  </si>
  <si>
    <t>介護予防_認知症対応型通所介護</t>
    <phoneticPr fontId="14"/>
  </si>
  <si>
    <t>（介護予防）小規模多機能型居宅介護</t>
  </si>
  <si>
    <t>介護予防_小規模多機能型居宅介護</t>
    <phoneticPr fontId="14"/>
  </si>
  <si>
    <t>看護小規模多機能型居宅介護</t>
  </si>
  <si>
    <t>（介護予防）認知症対応型共同生活介護</t>
  </si>
  <si>
    <t>介護予防_認知症対応型共同生活介護</t>
    <phoneticPr fontId="14"/>
  </si>
  <si>
    <t>介護老人福祉施設</t>
  </si>
  <si>
    <t>地域密着型介護老人福祉施設</t>
  </si>
  <si>
    <t>（介護予防）短期入所生活介護</t>
  </si>
  <si>
    <t>介護予防_短期入所生活介護</t>
    <phoneticPr fontId="14"/>
  </si>
  <si>
    <t>介護老人保健施設</t>
  </si>
  <si>
    <t>（介護予防）短期入所療養介護（老健）</t>
  </si>
  <si>
    <t>介護予防_短期入所療養介護_老健</t>
    <phoneticPr fontId="14"/>
  </si>
  <si>
    <t>（介護予防）短期入所療養介護 （病院等（老健以外）)</t>
  </si>
  <si>
    <t>介護予防_短期入所療養介護 _病院等_老健以外_</t>
    <phoneticPr fontId="14"/>
  </si>
  <si>
    <t>介護医療院</t>
  </si>
  <si>
    <t>（介護予防）短期入所療養介護（医療院）</t>
  </si>
  <si>
    <t>介護予防_短期入所療養介護_医療院</t>
    <phoneticPr fontId="14"/>
  </si>
  <si>
    <t>訪問型サービス（総合事業）</t>
  </si>
  <si>
    <t>訪問型サービス_総合事業</t>
    <phoneticPr fontId="14"/>
  </si>
  <si>
    <t>通所型サービス（総合事業）</t>
  </si>
  <si>
    <t>通所型サービス_総合事業</t>
    <phoneticPr fontId="14"/>
  </si>
  <si>
    <t>事業所の所在地（都道府県）</t>
    <rPh sb="8" eb="12">
      <t>トドウフケン</t>
    </rPh>
    <phoneticPr fontId="14"/>
  </si>
  <si>
    <t>事業所の所在地（市区町村）</t>
    <rPh sb="0" eb="3">
      <t>ジギョウショ</t>
    </rPh>
    <rPh sb="4" eb="7">
      <t>ショザイチ</t>
    </rPh>
    <rPh sb="8" eb="12">
      <t>シクチョウソン</t>
    </rPh>
    <phoneticPr fontId="3"/>
  </si>
  <si>
    <t>1単位あたりの単価</t>
    <rPh sb="1" eb="3">
      <t>タンイ</t>
    </rPh>
    <rPh sb="7" eb="9">
      <t>タンカ</t>
    </rPh>
    <phoneticPr fontId="3"/>
  </si>
  <si>
    <t>都道府県</t>
    <rPh sb="0" eb="4">
      <t>トドウフケン</t>
    </rPh>
    <phoneticPr fontId="14"/>
  </si>
  <si>
    <t>都道府県</t>
    <rPh sb="0" eb="4">
      <t>トドウフケン</t>
    </rPh>
    <phoneticPr fontId="3"/>
  </si>
  <si>
    <t>市区町村</t>
    <rPh sb="0" eb="4">
      <t>シクチョウソン</t>
    </rPh>
    <phoneticPr fontId="3"/>
  </si>
  <si>
    <t>市区町村</t>
    <rPh sb="0" eb="4">
      <t>シクチョウソン</t>
    </rPh>
    <phoneticPr fontId="55"/>
  </si>
  <si>
    <t>介護サービス</t>
    <rPh sb="0" eb="2">
      <t>カイゴ</t>
    </rPh>
    <phoneticPr fontId="55"/>
  </si>
  <si>
    <t>人件費割合</t>
    <rPh sb="0" eb="3">
      <t>ジンケンヒ</t>
    </rPh>
    <rPh sb="3" eb="5">
      <t>ワリアイ</t>
    </rPh>
    <phoneticPr fontId="55"/>
  </si>
  <si>
    <t>北海道</t>
  </si>
  <si>
    <t>札幌市</t>
  </si>
  <si>
    <t>千代田区</t>
    <rPh sb="0" eb="4">
      <t>チヨダク</t>
    </rPh>
    <phoneticPr fontId="3"/>
  </si>
  <si>
    <t>青森県</t>
  </si>
  <si>
    <t>函館市</t>
  </si>
  <si>
    <t>中央区</t>
    <rPh sb="0" eb="3">
      <t>チュウオウク</t>
    </rPh>
    <phoneticPr fontId="3"/>
  </si>
  <si>
    <t>岩手県</t>
  </si>
  <si>
    <t>小樽市</t>
  </si>
  <si>
    <t>港区</t>
    <rPh sb="0" eb="2">
      <t>ミナトク</t>
    </rPh>
    <phoneticPr fontId="3"/>
  </si>
  <si>
    <t>宮城県</t>
  </si>
  <si>
    <t>旭川市</t>
  </si>
  <si>
    <t>新宿区</t>
    <rPh sb="0" eb="3">
      <t>シンジュクク</t>
    </rPh>
    <phoneticPr fontId="3"/>
  </si>
  <si>
    <t>秋田県</t>
  </si>
  <si>
    <t>室蘭市</t>
  </si>
  <si>
    <t>文京区</t>
    <rPh sb="0" eb="3">
      <t>ブンキョウク</t>
    </rPh>
    <phoneticPr fontId="3"/>
  </si>
  <si>
    <t>山形県</t>
  </si>
  <si>
    <t>釧路市</t>
  </si>
  <si>
    <t>台東区</t>
    <rPh sb="0" eb="3">
      <t>タイトウク</t>
    </rPh>
    <phoneticPr fontId="3"/>
  </si>
  <si>
    <t>福島県</t>
  </si>
  <si>
    <t>帯広市</t>
  </si>
  <si>
    <t>墨田区</t>
    <rPh sb="0" eb="3">
      <t>スミダク</t>
    </rPh>
    <phoneticPr fontId="3"/>
  </si>
  <si>
    <t>茨城県</t>
  </si>
  <si>
    <t>北見市</t>
  </si>
  <si>
    <t>江東区</t>
    <rPh sb="0" eb="3">
      <t>コウトウク</t>
    </rPh>
    <phoneticPr fontId="3"/>
  </si>
  <si>
    <t>栃木県</t>
  </si>
  <si>
    <t>夕張市</t>
  </si>
  <si>
    <t>品川区</t>
    <rPh sb="0" eb="3">
      <t>シナガワク</t>
    </rPh>
    <phoneticPr fontId="3"/>
  </si>
  <si>
    <t>群馬県</t>
  </si>
  <si>
    <t>岩見沢市</t>
  </si>
  <si>
    <t>目黒区</t>
    <rPh sb="0" eb="3">
      <t>メグロク</t>
    </rPh>
    <phoneticPr fontId="3"/>
  </si>
  <si>
    <t>埼玉県</t>
  </si>
  <si>
    <t>網走市</t>
  </si>
  <si>
    <t>大田区</t>
    <rPh sb="0" eb="3">
      <t>オオタク</t>
    </rPh>
    <phoneticPr fontId="3"/>
  </si>
  <si>
    <t>千葉県</t>
  </si>
  <si>
    <t>留萌市</t>
  </si>
  <si>
    <t>世田谷区</t>
    <rPh sb="0" eb="4">
      <t>セタガヤク</t>
    </rPh>
    <phoneticPr fontId="3"/>
  </si>
  <si>
    <t>苫小牧市</t>
  </si>
  <si>
    <t>渋谷区</t>
    <rPh sb="0" eb="3">
      <t>シブヤク</t>
    </rPh>
    <phoneticPr fontId="3"/>
  </si>
  <si>
    <t>神奈川県</t>
  </si>
  <si>
    <t>稚内市</t>
  </si>
  <si>
    <t>中野区</t>
    <rPh sb="0" eb="3">
      <t>ナカノク</t>
    </rPh>
    <phoneticPr fontId="3"/>
  </si>
  <si>
    <t>新潟県</t>
  </si>
  <si>
    <t>美唄市</t>
  </si>
  <si>
    <t>杉並区</t>
    <rPh sb="0" eb="3">
      <t>スギナミク</t>
    </rPh>
    <phoneticPr fontId="3"/>
  </si>
  <si>
    <t>富山県</t>
  </si>
  <si>
    <t>芦別市</t>
  </si>
  <si>
    <t>豊島区</t>
    <rPh sb="0" eb="3">
      <t>トシマク</t>
    </rPh>
    <phoneticPr fontId="3"/>
  </si>
  <si>
    <t>石川県</t>
  </si>
  <si>
    <t>江別市</t>
  </si>
  <si>
    <t>北区</t>
    <rPh sb="0" eb="2">
      <t>キタク</t>
    </rPh>
    <phoneticPr fontId="3"/>
  </si>
  <si>
    <t>福井県</t>
  </si>
  <si>
    <t>赤平市</t>
  </si>
  <si>
    <t>荒川区</t>
    <rPh sb="0" eb="3">
      <t>アラカワク</t>
    </rPh>
    <phoneticPr fontId="3"/>
  </si>
  <si>
    <t>山梨県</t>
  </si>
  <si>
    <t>紋別市</t>
  </si>
  <si>
    <t>板橋区</t>
    <rPh sb="0" eb="3">
      <t>イタバシク</t>
    </rPh>
    <phoneticPr fontId="3"/>
  </si>
  <si>
    <t>介護療養型医療施設</t>
  </si>
  <si>
    <t>長野県</t>
  </si>
  <si>
    <t>士別市</t>
  </si>
  <si>
    <t>練馬区</t>
    <rPh sb="0" eb="3">
      <t>ネリマク</t>
    </rPh>
    <phoneticPr fontId="3"/>
  </si>
  <si>
    <t>岐阜県</t>
  </si>
  <si>
    <t>名寄市</t>
  </si>
  <si>
    <t>足立区</t>
    <rPh sb="0" eb="3">
      <t>アダチク</t>
    </rPh>
    <phoneticPr fontId="3"/>
  </si>
  <si>
    <t>静岡県</t>
  </si>
  <si>
    <t>三笠市</t>
  </si>
  <si>
    <t>葛飾区</t>
    <rPh sb="0" eb="3">
      <t>カツシカク</t>
    </rPh>
    <phoneticPr fontId="3"/>
  </si>
  <si>
    <t>愛知県</t>
  </si>
  <si>
    <t>根室市</t>
  </si>
  <si>
    <t>江戸川区</t>
    <rPh sb="0" eb="4">
      <t>エドガワク</t>
    </rPh>
    <phoneticPr fontId="3"/>
  </si>
  <si>
    <t>三重県</t>
  </si>
  <si>
    <t>千歳市</t>
  </si>
  <si>
    <t>調布市</t>
  </si>
  <si>
    <t>滋賀県</t>
  </si>
  <si>
    <t>滝川市</t>
  </si>
  <si>
    <t>町田市</t>
    <rPh sb="0" eb="3">
      <t>マチダシ</t>
    </rPh>
    <phoneticPr fontId="3"/>
  </si>
  <si>
    <t>京都府</t>
  </si>
  <si>
    <t>砂川市</t>
  </si>
  <si>
    <t>狛江市</t>
    <rPh sb="0" eb="3">
      <t>コマエシ</t>
    </rPh>
    <phoneticPr fontId="3"/>
  </si>
  <si>
    <t>大阪府</t>
  </si>
  <si>
    <t>歌志内市</t>
  </si>
  <si>
    <t>多摩市</t>
    <rPh sb="0" eb="3">
      <t>タマシ</t>
    </rPh>
    <phoneticPr fontId="3"/>
  </si>
  <si>
    <t>兵庫県</t>
  </si>
  <si>
    <t>深川市</t>
  </si>
  <si>
    <t>横浜市</t>
    <rPh sb="0" eb="3">
      <t>ヨコハマシ</t>
    </rPh>
    <phoneticPr fontId="3"/>
  </si>
  <si>
    <t>奈良県</t>
  </si>
  <si>
    <t>富良野市</t>
  </si>
  <si>
    <t>川崎市</t>
    <rPh sb="0" eb="3">
      <t>カワサキシ</t>
    </rPh>
    <phoneticPr fontId="3"/>
  </si>
  <si>
    <t>和歌山県</t>
  </si>
  <si>
    <t>登別市</t>
  </si>
  <si>
    <t>大阪市</t>
    <rPh sb="0" eb="3">
      <t>オオサカシ</t>
    </rPh>
    <phoneticPr fontId="3"/>
  </si>
  <si>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</si>
  <si>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</si>
  <si>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</si>
  <si>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</si>
  <si>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</si>
  <si>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</si>
  <si>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</si>
  <si>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</si>
  <si>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</si>
  <si>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</si>
  <si>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</si>
  <si>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</si>
  <si>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</si>
  <si>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</si>
  <si>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</si>
  <si>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</si>
  <si>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</si>
  <si>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</si>
  <si>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</si>
  <si>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</si>
  <si>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</si>
  <si>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</si>
  <si>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</si>
  <si>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</si>
  <si>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</si>
  <si>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</si>
  <si>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</si>
  <si>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</si>
  <si>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</si>
  <si>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</si>
  <si>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</si>
  <si>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</si>
  <si>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</si>
  <si>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</si>
  <si>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</si>
  <si>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3"/>
  </si>
  <si>
    <t>熊本県</t>
  </si>
  <si>
    <t>鹿部町</t>
  </si>
  <si>
    <t>国分寺市</t>
  </si>
  <si>
    <t>大分県</t>
  </si>
  <si>
    <t>森町</t>
  </si>
  <si>
    <t>国立市</t>
  </si>
  <si>
    <t>宮崎県</t>
  </si>
  <si>
    <t>八雲町</t>
  </si>
  <si>
    <t>清瀬市</t>
    <rPh sb="0" eb="3">
      <t>キヨセシ</t>
    </rPh>
    <phoneticPr fontId="3"/>
  </si>
  <si>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</si>
  <si>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</si>
  <si>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</si>
  <si>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</si>
  <si>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</si>
  <si>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</si>
  <si>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</si>
  <si>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</si>
  <si>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</si>
  <si>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</si>
  <si>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</si>
  <si>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</si>
  <si>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</si>
  <si>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</si>
  <si>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</si>
  <si>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</si>
  <si>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</si>
  <si>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</si>
  <si>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</si>
  <si>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</si>
  <si>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</si>
  <si>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</si>
  <si>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</si>
  <si>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</si>
  <si>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</si>
  <si>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</si>
  <si>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</si>
  <si>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</si>
  <si>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</si>
  <si>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</si>
  <si>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</si>
  <si>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</si>
  <si>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</si>
  <si>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</si>
  <si>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</si>
  <si>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3"/>
  </si>
  <si>
    <t>倶知安町</t>
  </si>
  <si>
    <t>和光市</t>
    <rPh sb="0" eb="3">
      <t>ワコウシ</t>
    </rPh>
    <phoneticPr fontId="3"/>
  </si>
  <si>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</si>
  <si>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</si>
  <si>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</si>
  <si>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</si>
  <si>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</si>
  <si>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</si>
  <si>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</si>
  <si>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</si>
  <si>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</si>
  <si>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</si>
  <si>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</si>
  <si>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</si>
  <si>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</si>
  <si>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</si>
  <si>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</si>
  <si>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</si>
  <si>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</si>
  <si>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</si>
  <si>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</si>
  <si>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</si>
  <si>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</si>
  <si>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</si>
  <si>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</si>
  <si>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3"/>
  </si>
  <si>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</si>
  <si>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</si>
  <si>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</si>
  <si>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</si>
  <si>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</si>
  <si>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</si>
  <si>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</si>
  <si>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</si>
  <si>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</si>
  <si>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</si>
  <si>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</si>
  <si>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</si>
  <si>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</si>
  <si>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</si>
  <si>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</si>
  <si>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</si>
  <si>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</si>
  <si>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</si>
  <si>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</si>
  <si>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</si>
  <si>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</si>
  <si>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</si>
  <si>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</si>
  <si>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</si>
  <si>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</si>
  <si>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</si>
  <si>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</si>
  <si>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</si>
  <si>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</si>
  <si>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</si>
  <si>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</si>
  <si>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</si>
  <si>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</si>
  <si>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</si>
  <si>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</si>
  <si>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</si>
  <si>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</si>
  <si>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</si>
  <si>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</si>
  <si>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</si>
  <si>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</si>
  <si>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</si>
  <si>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</si>
  <si>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</si>
  <si>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</si>
  <si>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</si>
  <si>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</si>
  <si>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</si>
  <si>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</si>
  <si>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</si>
  <si>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</si>
  <si>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</si>
  <si>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</si>
  <si>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</si>
  <si>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</si>
  <si>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</si>
  <si>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</si>
  <si>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</si>
  <si>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</si>
  <si>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3"/>
  </si>
  <si>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</si>
  <si>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</si>
  <si>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</si>
  <si>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</si>
  <si>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</si>
  <si>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</si>
  <si>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</si>
  <si>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</si>
  <si>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</si>
  <si>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</si>
  <si>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</si>
  <si>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</si>
  <si>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</si>
  <si>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</si>
  <si>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</si>
  <si>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</si>
  <si>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</si>
  <si>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</si>
  <si>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</si>
  <si>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</si>
  <si>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</si>
  <si>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</si>
  <si>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</si>
  <si>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</si>
  <si>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</si>
  <si>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</si>
  <si>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</si>
  <si>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</si>
  <si>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</si>
  <si>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3"/>
  </si>
  <si>
    <t>幌延町</t>
  </si>
  <si>
    <t>大津市</t>
  </si>
  <si>
    <t>美幌町</t>
  </si>
  <si>
    <t>草津市</t>
  </si>
  <si>
    <t>津別町</t>
  </si>
  <si>
    <t>栗東市</t>
    <rPh sb="0" eb="3">
      <t>リットウシ</t>
    </rPh>
    <phoneticPr fontId="3"/>
  </si>
  <si>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</si>
  <si>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</si>
  <si>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</si>
  <si>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</si>
  <si>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</si>
  <si>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</si>
  <si>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</si>
  <si>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</si>
  <si>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</si>
  <si>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</si>
  <si>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</si>
  <si>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</si>
  <si>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</si>
  <si>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</si>
  <si>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</si>
  <si>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</si>
  <si>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</si>
  <si>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</si>
  <si>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</si>
  <si>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</si>
  <si>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</si>
  <si>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</si>
  <si>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</si>
  <si>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</si>
  <si>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</si>
  <si>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</si>
  <si>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</si>
  <si>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</si>
  <si>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</si>
  <si>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</si>
  <si>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</si>
  <si>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</si>
  <si>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</si>
  <si>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</si>
  <si>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</si>
  <si>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3"/>
  </si>
  <si>
    <t>安平町</t>
  </si>
  <si>
    <t>春日市</t>
    <rPh sb="0" eb="3">
      <t>カスガシ</t>
    </rPh>
    <phoneticPr fontId="3"/>
  </si>
  <si>
    <t>むかわ町</t>
  </si>
  <si>
    <t>仙台市</t>
  </si>
  <si>
    <t>日高町</t>
  </si>
  <si>
    <t>多賀城市</t>
    <rPh sb="0" eb="4">
      <t>タガジョウシ</t>
    </rPh>
    <phoneticPr fontId="3"/>
  </si>
  <si>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</si>
  <si>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</si>
  <si>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</si>
  <si>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</si>
  <si>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</si>
  <si>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</si>
  <si>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</si>
  <si>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</si>
  <si>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</si>
  <si>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</si>
  <si>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</si>
  <si>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</si>
  <si>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</si>
  <si>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</si>
  <si>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</si>
  <si>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</si>
  <si>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</si>
  <si>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</si>
  <si>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</si>
  <si>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3"/>
  </si>
  <si>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</si>
  <si>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</si>
  <si>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</si>
  <si>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</si>
  <si>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</si>
  <si>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</si>
  <si>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</si>
  <si>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</si>
  <si>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</si>
  <si>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</si>
  <si>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</si>
  <si>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</si>
  <si>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</si>
  <si>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</si>
  <si>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</si>
  <si>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</si>
  <si>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</si>
  <si>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</si>
  <si>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</si>
  <si>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</si>
  <si>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</si>
  <si>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</si>
  <si>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</si>
  <si>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</si>
  <si>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</si>
  <si>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</si>
  <si>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</si>
  <si>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</si>
  <si>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</si>
  <si>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</si>
  <si>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</si>
  <si>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</si>
  <si>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</si>
  <si>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</si>
  <si>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</si>
  <si>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</si>
  <si>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</si>
  <si>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</si>
  <si>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</si>
  <si>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</si>
  <si>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</si>
  <si>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</si>
  <si>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</si>
  <si>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</si>
  <si>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</si>
  <si>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</si>
  <si>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</si>
  <si>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</si>
  <si>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</si>
  <si>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</si>
  <si>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</si>
  <si>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</si>
  <si>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</si>
  <si>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</si>
  <si>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</si>
  <si>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</si>
  <si>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</si>
  <si>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</si>
  <si>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</si>
  <si>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</si>
  <si>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</si>
  <si>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</si>
  <si>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</si>
  <si>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</si>
  <si>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</si>
  <si>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</si>
  <si>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</si>
  <si>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</si>
  <si>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</si>
  <si>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</si>
  <si>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</si>
  <si>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</si>
  <si>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</si>
  <si>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</si>
  <si>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</si>
  <si>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3"/>
  </si>
  <si>
    <t>むつ市</t>
  </si>
  <si>
    <t>奥多摩町</t>
  </si>
  <si>
    <t>つがる市</t>
  </si>
  <si>
    <t>檜原村</t>
  </si>
  <si>
    <t>平川市</t>
  </si>
  <si>
    <t>秦野市</t>
  </si>
  <si>
    <t>平内町</t>
  </si>
  <si>
    <t>大磯町</t>
  </si>
  <si>
    <t>今別町</t>
  </si>
  <si>
    <t>二宮町</t>
  </si>
  <si>
    <t>蓬田村</t>
  </si>
  <si>
    <t>中井町</t>
    <rPh sb="0" eb="2">
      <t>ナカイ</t>
    </rPh>
    <phoneticPr fontId="3"/>
  </si>
  <si>
    <t>外ヶ浜町</t>
  </si>
  <si>
    <t>清川村</t>
  </si>
  <si>
    <t>鰺ヶ沢町</t>
  </si>
  <si>
    <t>岐阜市</t>
  </si>
  <si>
    <t>深浦町</t>
  </si>
  <si>
    <t>静岡市</t>
  </si>
  <si>
    <t>西目屋村</t>
  </si>
  <si>
    <t>岡崎市</t>
  </si>
  <si>
    <t>藤崎町</t>
  </si>
  <si>
    <t>一宮市</t>
  </si>
  <si>
    <t>大鰐町</t>
  </si>
  <si>
    <t>瀬戸市</t>
    <rPh sb="0" eb="3">
      <t>セトシ</t>
    </rPh>
    <phoneticPr fontId="3"/>
  </si>
  <si>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</si>
  <si>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</si>
  <si>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</si>
  <si>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</si>
  <si>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</si>
  <si>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</si>
  <si>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</si>
  <si>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</si>
  <si>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</si>
  <si>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</si>
  <si>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</si>
  <si>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</si>
  <si>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</si>
  <si>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</si>
  <si>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</si>
  <si>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</si>
  <si>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</si>
  <si>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</si>
  <si>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</si>
  <si>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</si>
  <si>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</si>
  <si>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</si>
  <si>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</si>
  <si>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</si>
  <si>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</si>
  <si>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3"/>
  </si>
  <si>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</si>
  <si>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</si>
  <si>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</si>
  <si>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</si>
  <si>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</si>
  <si>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</si>
  <si>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</si>
  <si>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</si>
  <si>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</si>
  <si>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</si>
  <si>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</si>
  <si>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</si>
  <si>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</si>
  <si>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</si>
  <si>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</si>
  <si>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3"/>
  </si>
  <si>
    <t>盛岡市</t>
  </si>
  <si>
    <t>飛島村</t>
    <rPh sb="0" eb="3">
      <t>トビシマムラ</t>
    </rPh>
    <phoneticPr fontId="3"/>
  </si>
  <si>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</si>
  <si>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</si>
  <si>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</si>
  <si>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</si>
  <si>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</si>
  <si>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</si>
  <si>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</si>
  <si>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</si>
  <si>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</si>
  <si>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</si>
  <si>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</si>
  <si>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</si>
  <si>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</si>
  <si>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</si>
  <si>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</si>
  <si>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</si>
  <si>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</si>
  <si>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</si>
  <si>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</si>
  <si>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</si>
  <si>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</si>
  <si>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</si>
  <si>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</si>
  <si>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</si>
  <si>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</si>
  <si>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</si>
  <si>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</si>
  <si>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</si>
  <si>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</si>
  <si>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</si>
  <si>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</si>
  <si>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</si>
  <si>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</si>
  <si>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</si>
  <si>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</si>
  <si>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</si>
  <si>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</si>
  <si>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</si>
  <si>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</si>
  <si>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</si>
  <si>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</si>
  <si>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</si>
  <si>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</si>
  <si>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</si>
  <si>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</si>
  <si>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</si>
  <si>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</si>
  <si>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</si>
  <si>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</si>
  <si>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</si>
  <si>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</si>
  <si>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</si>
  <si>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</si>
  <si>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</si>
  <si>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</si>
  <si>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</si>
  <si>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</si>
  <si>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</si>
  <si>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</si>
  <si>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</si>
  <si>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</si>
  <si>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</si>
  <si>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</si>
  <si>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</si>
  <si>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</si>
  <si>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</si>
  <si>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</si>
  <si>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</si>
  <si>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</si>
  <si>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</si>
  <si>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</si>
  <si>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</si>
  <si>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</si>
  <si>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</si>
  <si>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</si>
  <si>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</si>
  <si>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</si>
  <si>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</si>
  <si>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</si>
  <si>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</si>
  <si>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</si>
  <si>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</si>
  <si>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</si>
  <si>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</si>
  <si>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</si>
  <si>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</si>
  <si>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</si>
  <si>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</si>
  <si>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</si>
  <si>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</si>
  <si>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</si>
  <si>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</si>
  <si>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</si>
  <si>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</si>
  <si>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</si>
  <si>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</si>
  <si>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</si>
  <si>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</si>
  <si>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</si>
  <si>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</si>
  <si>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</si>
  <si>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</si>
  <si>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3"/>
  </si>
  <si>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</si>
  <si>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</si>
  <si>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</si>
  <si>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</si>
  <si>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</si>
  <si>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</si>
  <si>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</si>
  <si>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</si>
  <si>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</si>
  <si>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</si>
  <si>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</si>
  <si>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</si>
  <si>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</si>
  <si>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</si>
  <si>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</si>
  <si>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</si>
  <si>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</si>
  <si>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</si>
  <si>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</si>
  <si>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</si>
  <si>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</si>
  <si>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</si>
  <si>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</si>
  <si>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</si>
  <si>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</si>
  <si>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</si>
  <si>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</si>
  <si>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</si>
  <si>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</si>
  <si>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</si>
  <si>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</si>
  <si>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</si>
  <si>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</si>
  <si>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</si>
  <si>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</si>
  <si>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</si>
  <si>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</si>
  <si>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</si>
  <si>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</si>
  <si>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</si>
  <si>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</si>
  <si>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</si>
  <si>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</si>
  <si>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</si>
  <si>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</si>
  <si>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</si>
  <si>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</si>
  <si>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</si>
  <si>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</si>
  <si>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</si>
  <si>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</si>
  <si>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</si>
  <si>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</si>
  <si>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</si>
  <si>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</si>
  <si>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</si>
  <si>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</si>
  <si>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</si>
  <si>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</si>
  <si>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</si>
  <si>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</si>
  <si>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</si>
  <si>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3"/>
  </si>
  <si>
    <t>八峰町</t>
  </si>
  <si>
    <t>吉岡町</t>
    <rPh sb="0" eb="3">
      <t>ヨシオカチョウ</t>
    </rPh>
    <phoneticPr fontId="3"/>
  </si>
  <si>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</si>
  <si>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</si>
  <si>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</si>
  <si>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</si>
  <si>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</si>
  <si>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</si>
  <si>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</si>
  <si>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</si>
  <si>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</si>
  <si>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</si>
  <si>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</si>
  <si>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</si>
  <si>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</si>
  <si>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</si>
  <si>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</si>
  <si>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</si>
  <si>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</si>
  <si>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</si>
  <si>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</si>
  <si>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</si>
  <si>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</si>
  <si>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</si>
  <si>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</si>
  <si>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</si>
  <si>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</si>
  <si>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</si>
  <si>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</si>
  <si>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</si>
  <si>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</si>
  <si>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</si>
  <si>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</si>
  <si>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3"/>
  </si>
  <si>
    <t>天童市</t>
  </si>
  <si>
    <t>山武市</t>
  </si>
  <si>
    <t>東根市</t>
  </si>
  <si>
    <t>大網白里市</t>
    <rPh sb="4" eb="5">
      <t>シ</t>
    </rPh>
    <phoneticPr fontId="3"/>
  </si>
  <si>
    <t>尾花沢市</t>
  </si>
  <si>
    <t>長柄町</t>
  </si>
  <si>
    <t>南陽市</t>
  </si>
  <si>
    <t>長南町</t>
  </si>
  <si>
    <t>山辺町</t>
  </si>
  <si>
    <t>南足柄市</t>
    <rPh sb="0" eb="3">
      <t>ミナミアシガラ</t>
    </rPh>
    <rPh sb="3" eb="4">
      <t>シ</t>
    </rPh>
    <phoneticPr fontId="3"/>
  </si>
  <si>
    <t>中山町</t>
  </si>
  <si>
    <t>山北町</t>
    <rPh sb="0" eb="3">
      <t>ヤマキタマチ</t>
    </rPh>
    <phoneticPr fontId="3"/>
  </si>
  <si>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</si>
  <si>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</si>
  <si>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</si>
  <si>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</si>
  <si>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</si>
  <si>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</si>
  <si>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</si>
  <si>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</si>
  <si>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</si>
  <si>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</si>
  <si>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</si>
  <si>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</si>
  <si>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</si>
  <si>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</si>
  <si>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</si>
  <si>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3"/>
  </si>
  <si>
    <t>真室川町</t>
  </si>
  <si>
    <t>南部町</t>
    <rPh sb="0" eb="3">
      <t>ナンブチョウ</t>
    </rPh>
    <phoneticPr fontId="3"/>
  </si>
  <si>
    <t>大蔵村</t>
  </si>
  <si>
    <t>長野市</t>
  </si>
  <si>
    <t>鮭川村</t>
  </si>
  <si>
    <t>松本市</t>
  </si>
  <si>
    <t>戸沢村</t>
  </si>
  <si>
    <t>塩尻市</t>
  </si>
  <si>
    <t>高畠町</t>
  </si>
  <si>
    <t>大垣市</t>
  </si>
  <si>
    <t>川西町</t>
  </si>
  <si>
    <t>多治見市</t>
  </si>
  <si>
    <t>小国町</t>
  </si>
  <si>
    <t>美濃加茂市</t>
    <rPh sb="0" eb="5">
      <t>ミノカモシ</t>
    </rPh>
    <phoneticPr fontId="3"/>
  </si>
  <si>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</si>
  <si>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</si>
  <si>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</si>
  <si>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</si>
  <si>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</si>
  <si>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</si>
  <si>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</si>
  <si>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</si>
  <si>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</si>
  <si>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</si>
  <si>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</si>
  <si>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</si>
  <si>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</si>
  <si>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</si>
  <si>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</si>
  <si>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</si>
  <si>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</si>
  <si>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</si>
  <si>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</si>
  <si>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</si>
  <si>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</si>
  <si>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</si>
  <si>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</si>
  <si>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</si>
  <si>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</si>
  <si>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</si>
  <si>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</si>
  <si>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</si>
  <si>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</si>
  <si>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</si>
  <si>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</si>
  <si>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</si>
  <si>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</si>
  <si>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</si>
  <si>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</si>
  <si>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</si>
  <si>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</si>
  <si>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</si>
  <si>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</si>
  <si>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</si>
  <si>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</si>
  <si>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</si>
  <si>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</si>
  <si>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</si>
  <si>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</si>
  <si>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</si>
  <si>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</si>
  <si>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</si>
  <si>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</si>
  <si>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</si>
  <si>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</si>
  <si>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</si>
  <si>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</si>
  <si>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</si>
  <si>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</si>
  <si>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</si>
  <si>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</si>
  <si>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</si>
  <si>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</si>
  <si>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</si>
  <si>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</si>
  <si>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</si>
  <si>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</si>
  <si>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</si>
  <si>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</si>
  <si>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</si>
  <si>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</si>
  <si>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</si>
  <si>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</si>
  <si>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</si>
  <si>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</si>
  <si>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3"/>
  </si>
  <si>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</si>
  <si>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</si>
  <si>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</si>
  <si>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</si>
  <si>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</si>
  <si>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</si>
  <si>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</si>
  <si>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</si>
  <si>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</si>
  <si>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</si>
  <si>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</si>
  <si>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</si>
  <si>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</si>
  <si>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</si>
  <si>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</si>
  <si>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</si>
  <si>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</si>
  <si>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</si>
  <si>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</si>
  <si>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</si>
  <si>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</si>
  <si>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</si>
  <si>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</si>
  <si>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</si>
  <si>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</si>
  <si>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</si>
  <si>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3"/>
  </si>
  <si>
    <t>三春町</t>
  </si>
  <si>
    <t>野洲市</t>
  </si>
  <si>
    <t>小野町</t>
  </si>
  <si>
    <t>湖南市</t>
  </si>
  <si>
    <t>広野町</t>
  </si>
  <si>
    <t>高島市</t>
    <rPh sb="0" eb="3">
      <t>タカシマシ</t>
    </rPh>
    <phoneticPr fontId="3"/>
  </si>
  <si>
    <t>楢葉町</t>
  </si>
  <si>
    <t>東近江市</t>
  </si>
  <si>
    <t>富岡町</t>
  </si>
  <si>
    <t>日野町</t>
    <rPh sb="0" eb="3">
      <t>ヒノマチ</t>
    </rPh>
    <phoneticPr fontId="3"/>
  </si>
  <si>
    <t>川内村</t>
  </si>
  <si>
    <t>竜王町</t>
    <rPh sb="0" eb="3">
      <t>リュウオウチョウ</t>
    </rPh>
    <phoneticPr fontId="3"/>
  </si>
  <si>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</si>
  <si>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</si>
  <si>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</si>
  <si>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</si>
  <si>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</si>
  <si>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</si>
  <si>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</si>
  <si>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</si>
  <si>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</si>
  <si>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</si>
  <si>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</si>
  <si>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</si>
  <si>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</si>
  <si>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</si>
  <si>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</si>
  <si>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</si>
  <si>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</si>
  <si>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</si>
  <si>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</si>
  <si>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</si>
  <si>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</si>
  <si>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</si>
  <si>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</si>
  <si>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</si>
  <si>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</si>
  <si>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</si>
  <si>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</si>
  <si>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</si>
  <si>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</si>
  <si>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</si>
  <si>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</si>
  <si>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</si>
  <si>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</si>
  <si>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</si>
  <si>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</si>
  <si>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</si>
  <si>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</si>
  <si>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</si>
  <si>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</si>
  <si>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</si>
  <si>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</si>
  <si>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</si>
  <si>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</si>
  <si>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</si>
  <si>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</si>
  <si>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</si>
  <si>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</si>
  <si>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</si>
  <si>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3"/>
  </si>
  <si>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</si>
  <si>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</si>
  <si>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</si>
  <si>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</si>
  <si>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</si>
  <si>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</si>
  <si>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</si>
  <si>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</si>
  <si>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</si>
  <si>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</si>
  <si>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</si>
  <si>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</si>
  <si>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</si>
  <si>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</si>
  <si>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</si>
  <si>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</si>
  <si>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</si>
  <si>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</si>
  <si>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</si>
  <si>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</si>
  <si>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</si>
  <si>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</si>
  <si>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</si>
  <si>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</si>
  <si>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</si>
  <si>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</si>
  <si>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</si>
  <si>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</si>
  <si>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</si>
  <si>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</si>
  <si>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</si>
  <si>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</si>
  <si>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</si>
  <si>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</si>
  <si>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</si>
  <si>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</si>
  <si>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</si>
  <si>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</si>
  <si>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</si>
  <si>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</si>
  <si>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</si>
  <si>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</si>
  <si>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</si>
  <si>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</si>
  <si>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</si>
  <si>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</si>
  <si>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</si>
  <si>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</si>
  <si>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</si>
  <si>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</si>
  <si>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</si>
  <si>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</si>
  <si>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</si>
  <si>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</si>
  <si>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</si>
  <si>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</si>
  <si>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</si>
  <si>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</si>
  <si>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</si>
  <si>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</si>
  <si>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</si>
  <si>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</si>
  <si>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</si>
  <si>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</si>
  <si>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</si>
  <si>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</si>
  <si>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</si>
  <si>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</si>
  <si>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</si>
  <si>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</si>
  <si>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</si>
  <si>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</si>
  <si>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</si>
  <si>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</si>
  <si>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</si>
  <si>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</si>
  <si>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</si>
  <si>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</si>
  <si>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</si>
  <si>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</si>
  <si>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</si>
  <si>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</si>
  <si>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</si>
  <si>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</si>
  <si>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</si>
  <si>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</si>
  <si>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</si>
  <si>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</si>
  <si>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</si>
  <si>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</si>
  <si>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</si>
  <si>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</si>
  <si>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</si>
  <si>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</si>
  <si>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</si>
  <si>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</si>
  <si>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</si>
  <si>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</si>
  <si>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</si>
  <si>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</si>
  <si>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</si>
  <si>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</si>
  <si>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</si>
  <si>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</si>
  <si>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</si>
  <si>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</si>
  <si>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</si>
  <si>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</si>
  <si>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</si>
  <si>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</si>
  <si>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</si>
  <si>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</si>
  <si>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</si>
  <si>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</si>
  <si>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</si>
  <si>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</si>
  <si>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</si>
  <si>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</si>
  <si>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</si>
  <si>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</si>
  <si>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</si>
  <si>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</si>
  <si>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</si>
  <si>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</si>
  <si>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</si>
  <si>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</si>
  <si>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</si>
  <si>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</si>
  <si>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</si>
  <si>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</si>
  <si>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</si>
  <si>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</si>
  <si>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</si>
  <si>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</si>
  <si>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</si>
  <si>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</si>
  <si>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</si>
  <si>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</si>
  <si>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</si>
  <si>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</si>
  <si>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</si>
  <si>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</si>
  <si>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</si>
  <si>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</si>
  <si>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</si>
  <si>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</si>
  <si>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</si>
  <si>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</si>
  <si>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</si>
  <si>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</si>
  <si>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</si>
  <si>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</si>
  <si>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</si>
  <si>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</si>
  <si>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</si>
  <si>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</si>
  <si>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</si>
  <si>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</si>
  <si>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</si>
  <si>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</si>
  <si>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</si>
  <si>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</si>
  <si>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</si>
  <si>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</si>
  <si>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</si>
  <si>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</si>
  <si>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</si>
  <si>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</si>
  <si>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</si>
  <si>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</si>
  <si>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</si>
  <si>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</si>
  <si>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</si>
  <si>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</si>
  <si>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</si>
  <si>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</si>
  <si>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</si>
  <si>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</si>
  <si>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</si>
  <si>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</si>
  <si>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</si>
  <si>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</si>
  <si>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</si>
  <si>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</si>
  <si>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</si>
  <si>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</si>
  <si>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</si>
  <si>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</si>
  <si>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</si>
  <si>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</si>
  <si>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</si>
  <si>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</si>
  <si>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</si>
  <si>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</si>
  <si>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</si>
  <si>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</si>
  <si>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</si>
  <si>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</si>
  <si>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</si>
  <si>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</si>
  <si>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</si>
  <si>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</si>
  <si>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</si>
  <si>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</si>
  <si>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</si>
  <si>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</si>
  <si>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</si>
  <si>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</si>
  <si>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</si>
  <si>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</si>
  <si>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</si>
  <si>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</si>
  <si>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</si>
  <si>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</si>
  <si>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</si>
  <si>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</si>
  <si>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</si>
  <si>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</si>
  <si>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</si>
  <si>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</si>
  <si>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</si>
  <si>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</si>
  <si>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</si>
  <si>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</si>
  <si>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</si>
  <si>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</si>
  <si>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</si>
  <si>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</si>
  <si>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</si>
  <si>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</si>
  <si>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</si>
  <si>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</si>
  <si>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</si>
  <si>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</si>
  <si>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</si>
  <si>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</si>
  <si>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</si>
  <si>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</si>
  <si>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</si>
  <si>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</si>
  <si>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</si>
  <si>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</si>
  <si>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</si>
  <si>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</si>
  <si>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</si>
  <si>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</si>
  <si>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</si>
  <si>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</si>
  <si>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</si>
  <si>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</si>
  <si>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</si>
  <si>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</si>
  <si>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</si>
  <si>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</si>
  <si>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</si>
  <si>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</si>
  <si>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</si>
  <si>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</si>
  <si>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</si>
  <si>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</si>
  <si>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</si>
  <si>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</si>
  <si>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</si>
  <si>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</si>
  <si>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</si>
  <si>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</si>
  <si>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</si>
  <si>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</si>
  <si>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</si>
  <si>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</si>
  <si>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</si>
  <si>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</si>
  <si>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</si>
  <si>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</si>
  <si>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</si>
  <si>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</si>
  <si>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</si>
  <si>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</si>
  <si>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</si>
  <si>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</si>
  <si>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</si>
  <si>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</si>
  <si>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</si>
  <si>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</si>
  <si>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</si>
  <si>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</si>
  <si>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</si>
  <si>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</si>
  <si>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</si>
  <si>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</si>
  <si>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</si>
  <si>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</si>
  <si>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</si>
  <si>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</si>
  <si>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</si>
  <si>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</si>
  <si>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</si>
  <si>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</si>
  <si>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</si>
  <si>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</si>
  <si>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</si>
  <si>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</si>
  <si>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</si>
  <si>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</si>
  <si>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</si>
  <si>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</si>
  <si>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</si>
  <si>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</si>
  <si>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</si>
  <si>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</si>
  <si>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</si>
  <si>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</si>
  <si>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</si>
  <si>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</si>
  <si>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</si>
  <si>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</si>
  <si>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</si>
  <si>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</si>
  <si>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</si>
  <si>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</si>
  <si>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</si>
  <si>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</si>
  <si>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</si>
  <si>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</si>
  <si>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</si>
  <si>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</si>
  <si>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</si>
  <si>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</si>
  <si>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</si>
  <si>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</si>
  <si>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</si>
  <si>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</si>
  <si>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</si>
  <si>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</si>
  <si>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</si>
  <si>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</si>
  <si>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</si>
  <si>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</si>
  <si>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</si>
  <si>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</si>
  <si>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</si>
  <si>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</si>
  <si>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</si>
  <si>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</si>
  <si>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</si>
  <si>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</si>
  <si>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</si>
  <si>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</si>
  <si>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</si>
  <si>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</si>
  <si>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</si>
  <si>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</si>
  <si>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</si>
  <si>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</si>
  <si>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</si>
  <si>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</si>
  <si>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</si>
  <si>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</si>
  <si>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</si>
  <si>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</si>
  <si>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</si>
  <si>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</si>
  <si>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</si>
  <si>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</si>
  <si>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</si>
  <si>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</si>
  <si>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</si>
  <si>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</si>
  <si>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</si>
  <si>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</si>
  <si>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</si>
  <si>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</si>
  <si>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</si>
  <si>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</si>
  <si>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</si>
  <si>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</si>
  <si>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</si>
  <si>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</si>
  <si>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</si>
  <si>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</si>
  <si>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</si>
  <si>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</si>
  <si>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</si>
  <si>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</si>
  <si>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</si>
  <si>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</si>
  <si>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</si>
  <si>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</si>
  <si>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</si>
  <si>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</si>
  <si>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</si>
  <si>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</si>
  <si>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</si>
  <si>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</si>
  <si>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</si>
  <si>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</si>
  <si>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</si>
  <si>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</si>
  <si>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</si>
  <si>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</si>
  <si>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</si>
  <si>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</si>
  <si>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</si>
  <si>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</si>
  <si>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</si>
  <si>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</si>
  <si>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</si>
  <si>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</si>
  <si>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</si>
  <si>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</si>
  <si>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</si>
  <si>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</si>
  <si>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</si>
  <si>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</si>
  <si>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</si>
  <si>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</si>
  <si>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</si>
  <si>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</si>
  <si>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</si>
  <si>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</si>
  <si>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</si>
  <si>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</si>
  <si>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</si>
  <si>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</si>
  <si>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</si>
  <si>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</si>
  <si>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</si>
  <si>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</si>
  <si>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</si>
  <si>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</si>
  <si>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</si>
  <si>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</si>
  <si>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</si>
  <si>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</si>
  <si>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</si>
  <si>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</si>
  <si>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</si>
  <si>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</si>
  <si>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</si>
  <si>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</si>
  <si>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</si>
  <si>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</si>
  <si>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</si>
  <si>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</si>
  <si>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</si>
  <si>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</si>
  <si>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</si>
  <si>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</si>
  <si>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</si>
  <si>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</si>
  <si>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</si>
  <si>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</si>
  <si>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</si>
  <si>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</si>
  <si>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</si>
  <si>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</si>
  <si>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</si>
  <si>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</si>
  <si>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</si>
  <si>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</si>
  <si>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</si>
  <si>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</si>
  <si>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</si>
  <si>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</si>
  <si>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</si>
  <si>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</si>
  <si>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</si>
  <si>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</si>
  <si>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</si>
  <si>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</si>
  <si>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</si>
  <si>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</si>
  <si>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</si>
  <si>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</si>
  <si>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</si>
  <si>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</si>
  <si>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</si>
  <si>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</si>
  <si>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</si>
  <si>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</si>
  <si>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</si>
  <si>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</si>
  <si>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</si>
  <si>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</si>
  <si>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</si>
  <si>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</si>
  <si>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</si>
  <si>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</si>
  <si>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</si>
  <si>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</si>
  <si>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</si>
  <si>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</si>
  <si>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</si>
  <si>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</si>
  <si>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</si>
  <si>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</si>
  <si>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</si>
  <si>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</si>
  <si>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</si>
  <si>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</si>
  <si>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</si>
  <si>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</si>
  <si>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</si>
  <si>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</si>
  <si>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</si>
  <si>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</si>
  <si>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</si>
  <si>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</si>
  <si>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</si>
  <si>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</si>
  <si>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</si>
  <si>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</si>
  <si>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</si>
  <si>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</si>
  <si>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</si>
  <si>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</si>
  <si>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</si>
  <si>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</si>
  <si>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</si>
  <si>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</si>
  <si>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</si>
  <si>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</si>
  <si>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</si>
  <si>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</si>
  <si>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</si>
  <si>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</si>
  <si>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</si>
  <si>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</si>
  <si>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</si>
  <si>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</si>
  <si>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</si>
  <si>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</si>
  <si>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</si>
  <si>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</si>
  <si>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</si>
  <si>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</si>
  <si>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</si>
  <si>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</si>
  <si>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</si>
  <si>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</si>
  <si>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</si>
  <si>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</si>
  <si>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</si>
  <si>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</si>
  <si>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</si>
  <si>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</si>
  <si>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</si>
  <si>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</si>
  <si>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</si>
  <si>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</si>
  <si>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</si>
  <si>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</si>
  <si>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</si>
  <si>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</si>
  <si>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</si>
  <si>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</si>
  <si>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</si>
  <si>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</si>
  <si>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</si>
  <si>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</si>
  <si>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</si>
  <si>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</si>
  <si>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</si>
  <si>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</si>
  <si>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</si>
  <si>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</si>
  <si>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</si>
  <si>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</si>
  <si>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</si>
  <si>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</si>
  <si>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</si>
  <si>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</si>
  <si>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</si>
  <si>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</si>
  <si>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</si>
  <si>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</si>
  <si>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</si>
  <si>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</si>
  <si>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</si>
  <si>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</si>
  <si>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</si>
  <si>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</si>
  <si>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</si>
  <si>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</si>
  <si>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</si>
  <si>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</si>
  <si>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</si>
  <si>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</si>
  <si>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</si>
  <si>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</si>
  <si>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</si>
  <si>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</si>
  <si>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</si>
  <si>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</si>
  <si>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</si>
  <si>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</si>
  <si>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</si>
  <si>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</si>
  <si>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</si>
  <si>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</si>
  <si>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</si>
  <si>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</si>
  <si>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</si>
  <si>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</si>
  <si>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</si>
  <si>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</si>
  <si>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</si>
  <si>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</si>
  <si>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</si>
  <si>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</si>
  <si>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</si>
  <si>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</si>
  <si>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</si>
  <si>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</si>
  <si>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</si>
  <si>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</si>
  <si>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</si>
  <si>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</si>
  <si>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</si>
  <si>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</si>
  <si>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</si>
  <si>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</si>
  <si>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</si>
  <si>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</si>
  <si>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</si>
  <si>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</si>
  <si>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</si>
  <si>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</si>
  <si>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</si>
  <si>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</si>
  <si>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</si>
  <si>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</si>
  <si>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</si>
  <si>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</si>
  <si>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</si>
  <si>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</si>
  <si>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</si>
  <si>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</si>
  <si>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</si>
  <si>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</si>
  <si>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</si>
  <si>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</si>
  <si>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</si>
  <si>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</si>
  <si>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</si>
  <si>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</si>
  <si>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</si>
  <si>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</si>
  <si>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</si>
  <si>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</si>
  <si>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</si>
  <si>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</si>
  <si>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</si>
  <si>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</si>
  <si>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</si>
  <si>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</si>
  <si>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</si>
  <si>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</si>
  <si>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</si>
  <si>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</si>
  <si>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</si>
  <si>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</si>
  <si>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</si>
  <si>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</si>
  <si>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</si>
  <si>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</si>
  <si>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</si>
  <si>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</si>
  <si>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</si>
  <si>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</si>
  <si>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</si>
  <si>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</si>
  <si>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</si>
  <si>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</si>
  <si>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</si>
  <si>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</si>
  <si>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</si>
  <si>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</si>
  <si>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</si>
  <si>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</si>
  <si>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</si>
  <si>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</si>
  <si>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</si>
  <si>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</si>
  <si>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</si>
  <si>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</si>
  <si>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</si>
  <si>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</si>
  <si>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</si>
  <si>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</si>
  <si>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</si>
  <si>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</si>
  <si>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</si>
  <si>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</si>
  <si>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</si>
  <si>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</si>
  <si>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</si>
  <si>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</si>
  <si>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</si>
  <si>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</si>
  <si>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</si>
  <si>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</si>
  <si>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</si>
  <si>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</si>
  <si>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</si>
  <si>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</si>
  <si>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</si>
  <si>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</si>
  <si>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</si>
  <si>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</si>
  <si>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</si>
  <si>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</si>
  <si>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</si>
  <si>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</si>
  <si>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</si>
  <si>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</si>
  <si>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</si>
  <si>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</si>
  <si>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</si>
  <si>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</si>
  <si>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</si>
  <si>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</si>
  <si>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</si>
  <si>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</si>
  <si>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</si>
  <si>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</si>
  <si>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</si>
  <si>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</si>
  <si>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</si>
  <si>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</si>
  <si>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</si>
  <si>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</si>
  <si>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</si>
  <si>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</si>
  <si>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</si>
  <si>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</si>
  <si>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</si>
  <si>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</si>
  <si>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</si>
  <si>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</si>
  <si>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</si>
  <si>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</si>
  <si>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</si>
  <si>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</si>
  <si>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</si>
  <si>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</si>
  <si>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</si>
  <si>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</si>
  <si>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</si>
  <si>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</si>
  <si>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</si>
  <si>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</si>
  <si>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</si>
  <si>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</si>
  <si>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</si>
  <si>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</si>
  <si>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</si>
  <si>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</si>
  <si>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</si>
  <si>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</si>
  <si>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</si>
  <si>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</si>
  <si>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</si>
  <si>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</si>
  <si>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</si>
  <si>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</si>
  <si>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</si>
  <si>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</si>
  <si>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</si>
  <si>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</si>
  <si>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</si>
  <si>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</si>
  <si>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</si>
  <si>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</si>
  <si>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</si>
  <si>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</si>
  <si>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</si>
  <si>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</si>
  <si>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</si>
  <si>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</si>
  <si>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</si>
  <si>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</si>
  <si>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</si>
  <si>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</si>
  <si>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</si>
  <si>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</si>
  <si>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</si>
  <si>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</si>
  <si>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</si>
  <si>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</si>
  <si>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</si>
  <si>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</si>
  <si>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</si>
  <si>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</si>
  <si>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</si>
  <si>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</si>
  <si>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</si>
  <si>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</si>
  <si>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</si>
  <si>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</si>
  <si>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</si>
  <si>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</si>
  <si>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</si>
  <si>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</si>
  <si>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</si>
  <si>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</si>
  <si>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</si>
  <si>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</si>
  <si>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</si>
  <si>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</si>
  <si>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</si>
  <si>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</si>
  <si>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</si>
  <si>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</si>
  <si>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</si>
  <si>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</si>
  <si>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</si>
  <si>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</si>
  <si>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</si>
  <si>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</si>
  <si>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</si>
  <si>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</si>
  <si>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</si>
  <si>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</si>
  <si>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</si>
  <si>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</si>
  <si>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</si>
  <si>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</si>
  <si>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</si>
  <si>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</si>
  <si>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</si>
  <si>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</si>
  <si>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</si>
  <si>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</si>
  <si>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</si>
  <si>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</si>
  <si>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</si>
  <si>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</si>
  <si>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</si>
  <si>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</si>
  <si>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</si>
  <si>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</si>
  <si>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</si>
  <si>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</si>
  <si>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</si>
  <si>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</si>
  <si>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</si>
  <si>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</si>
  <si>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</si>
  <si>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</si>
  <si>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</si>
  <si>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</si>
  <si>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</si>
  <si>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</si>
  <si>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</si>
  <si>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</si>
  <si>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</si>
  <si>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</si>
  <si>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</si>
  <si>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</si>
  <si>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</si>
  <si>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</si>
  <si>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</si>
  <si>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</si>
  <si>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</si>
  <si>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</si>
  <si>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</si>
  <si>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</si>
  <si>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</si>
  <si>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</si>
  <si>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</si>
  <si>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</si>
  <si>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</si>
  <si>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</si>
  <si>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</si>
  <si>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</si>
  <si>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</si>
  <si>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</si>
  <si>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</si>
  <si>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</si>
  <si>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</si>
  <si>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</si>
  <si>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</si>
  <si>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</si>
  <si>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</si>
  <si>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</si>
  <si>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</si>
  <si>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</si>
  <si>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</si>
  <si>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</si>
  <si>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</si>
  <si>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</si>
  <si>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</si>
  <si>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</si>
  <si>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</si>
  <si>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</si>
  <si>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</si>
  <si>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</si>
  <si>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</si>
  <si>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</si>
  <si>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</si>
  <si>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</si>
  <si>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</si>
  <si>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</si>
  <si>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</si>
  <si>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</si>
  <si>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</si>
  <si>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</si>
  <si>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</si>
  <si>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</si>
  <si>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</si>
  <si>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</si>
  <si>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</si>
  <si>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</si>
  <si>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</si>
  <si>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</si>
  <si>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</si>
  <si>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</si>
  <si>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</si>
  <si>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</si>
  <si>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</si>
  <si>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</si>
  <si>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</si>
  <si>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サービス区分</t>
  </si>
  <si>
    <t>　特定事業所加算ⅠまたはⅡを算定する。</t>
    <phoneticPr fontId="3"/>
  </si>
  <si>
    <t>　サービス提供体制強化加算ⅠまたはⅡを算定する。</t>
    <rPh sb="5" eb="9">
      <t>テイキョウ</t>
    </rPh>
    <rPh sb="9" eb="11">
      <t>キョウカ</t>
    </rPh>
    <rPh sb="11" eb="13">
      <t>カサン</t>
    </rPh>
    <phoneticPr fontId="3"/>
  </si>
  <si>
    <t>　サービス提供体制強化加算Ⅰ、Ⅱ、Ⅲイまたはロを算定する。</t>
    <rPh sb="5" eb="9">
      <t>テイキョウ</t>
    </rPh>
    <rPh sb="9" eb="11">
      <t>キョウカ</t>
    </rPh>
    <rPh sb="11" eb="13">
      <t>カサン</t>
    </rPh>
    <phoneticPr fontId="3"/>
  </si>
  <si>
    <t>（２）加算以外の部分で賃金水準を引き下げないことの誓約</t>
    <rPh sb="3" eb="5">
      <t>カサン</t>
    </rPh>
    <rPh sb="5" eb="7">
      <t>イガイ</t>
    </rPh>
    <rPh sb="8" eb="10">
      <t>ブブン</t>
    </rPh>
    <rPh sb="11" eb="13">
      <t>チンギン</t>
    </rPh>
    <rPh sb="13" eb="15">
      <t>スイジュン</t>
    </rPh>
    <rPh sb="16" eb="17">
      <t>ヒ</t>
    </rPh>
    <rPh sb="18" eb="19">
      <t>サ</t>
    </rPh>
    <rPh sb="25" eb="27">
      <t>セイヤク</t>
    </rPh>
    <phoneticPr fontId="14"/>
  </si>
  <si>
    <t>！「その他」を選択する場合は、チェックボックスへのチェック（✓）とカッコ内への具体的な給与の種類の記載を両方行ってください。</t>
    <rPh sb="4" eb="5">
      <t>タ</t>
    </rPh>
    <rPh sb="7" eb="9">
      <t>センタク</t>
    </rPh>
    <rPh sb="11" eb="13">
      <t>バアイ</t>
    </rPh>
    <rPh sb="36" eb="37">
      <t>ナイ</t>
    </rPh>
    <rPh sb="39" eb="42">
      <t>グタイテキ</t>
    </rPh>
    <rPh sb="43" eb="45">
      <t>キュウヨ</t>
    </rPh>
    <rPh sb="46" eb="48">
      <t>シュルイ</t>
    </rPh>
    <rPh sb="49" eb="51">
      <t>キサイ</t>
    </rPh>
    <rPh sb="52" eb="54">
      <t>リョウホウ</t>
    </rPh>
    <rPh sb="54" eb="55">
      <t>オコナ</t>
    </rPh>
    <phoneticPr fontId="14"/>
  </si>
  <si>
    <t>！「次のイからハまでのすべての基準を満たす。」の欄が「○」でないのに、左のチェックボックスにチェック（✔）が入っていません。</t>
    <rPh sb="24" eb="25">
      <t>ラン</t>
    </rPh>
    <rPh sb="35" eb="36">
      <t>ヒダリ</t>
    </rPh>
    <phoneticPr fontId="14"/>
  </si>
  <si>
    <t>！「次のイとロの両方の基準を満たす。」の欄が「〇」でないのに、左のチェックボックスにチェック（✔）が入っていません。</t>
    <phoneticPr fontId="14"/>
  </si>
  <si>
    <t>！「次のイとロの両方の基準を満たす。」の欄が「〇」でないのに、左のチェックボックスにチェック（✔）が入っていません。</t>
    <rPh sb="20" eb="21">
      <t>ラン</t>
    </rPh>
    <rPh sb="31" eb="32">
      <t>ヒダリ</t>
    </rPh>
    <phoneticPr fontId="14"/>
  </si>
  <si>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14"/>
  </si>
  <si>
    <t>！この区分（４項目）から1つ以上の取組が選択されていません。</t>
    <rPh sb="3" eb="5">
      <t>クブン</t>
    </rPh>
    <rPh sb="7" eb="9">
      <t>コウモク</t>
    </rPh>
    <phoneticPr fontId="14"/>
  </si>
  <si>
    <t>！チェックボックスに必要なチェック（✔）が入っていない項目があります。</t>
    <rPh sb="10" eb="12">
      <t>ヒツヨウ</t>
    </rPh>
    <rPh sb="27" eb="29">
      <t>コウモク</t>
    </rPh>
    <phoneticPr fontId="14"/>
  </si>
  <si>
    <t>処遇等除く総単位数</t>
    <rPh sb="0" eb="2">
      <t>ショグウ</t>
    </rPh>
    <rPh sb="2" eb="3">
      <t>トウ</t>
    </rPh>
    <rPh sb="3" eb="4">
      <t>ノゾ</t>
    </rPh>
    <rPh sb="5" eb="6">
      <t>ソウ</t>
    </rPh>
    <rPh sb="6" eb="9">
      <t>タンイスウ</t>
    </rPh>
    <phoneticPr fontId="5"/>
  </si>
  <si>
    <t>総単位数
[単位／月]</t>
    <rPh sb="0" eb="1">
      <t>ソウ</t>
    </rPh>
    <rPh sb="1" eb="4">
      <t>タンイスウ</t>
    </rPh>
    <rPh sb="6" eb="8">
      <t>タンイ</t>
    </rPh>
    <rPh sb="9" eb="10">
      <t>ツキ</t>
    </rPh>
    <phoneticPr fontId="5"/>
  </si>
  <si>
    <t>処遇加算等の単位数</t>
    <rPh sb="0" eb="2">
      <t>ショグウ</t>
    </rPh>
    <rPh sb="2" eb="4">
      <t>カサン</t>
    </rPh>
    <rPh sb="4" eb="5">
      <t>トウ</t>
    </rPh>
    <rPh sb="6" eb="9">
      <t>タンイスウ</t>
    </rPh>
    <phoneticPr fontId="5"/>
  </si>
  <si>
    <t>　６つの区分ごとにそれぞれ１つ以上の取組を行う。</t>
    <rPh sb="18" eb="20">
      <t>トリクミ</t>
    </rPh>
    <rPh sb="21" eb="22">
      <t>オコナ</t>
    </rPh>
    <phoneticPr fontId="14"/>
  </si>
  <si>
    <t>１単位の
単価[円]</t>
    <rPh sb="1" eb="3">
      <t>タンイ</t>
    </rPh>
    <rPh sb="5" eb="7">
      <t>タンカ</t>
    </rPh>
    <rPh sb="8" eb="9">
      <t>エン</t>
    </rPh>
    <phoneticPr fontId="5"/>
  </si>
  <si>
    <t>加算区分</t>
    <rPh sb="0" eb="2">
      <t>カサン</t>
    </rPh>
    <rPh sb="2" eb="4">
      <t>クブン</t>
    </rPh>
    <phoneticPr fontId="6"/>
  </si>
  <si>
    <t>加算率</t>
    <rPh sb="0" eb="3">
      <t>カサンリツ</t>
    </rPh>
    <phoneticPr fontId="6"/>
  </si>
  <si>
    <t>１　基本情報</t>
    <rPh sb="2" eb="4">
      <t>キホン</t>
    </rPh>
    <rPh sb="4" eb="6">
      <t>ジョウホウ</t>
    </rPh>
    <phoneticPr fontId="14"/>
  </si>
  <si>
    <t>法人所在地</t>
    <rPh sb="0" eb="2">
      <t>ホウジン</t>
    </rPh>
    <rPh sb="2" eb="5">
      <t>ショザイチ</t>
    </rPh>
    <phoneticPr fontId="14"/>
  </si>
  <si>
    <t>書類作成担当者</t>
    <rPh sb="0" eb="2">
      <t>ショルイ</t>
    </rPh>
    <rPh sb="2" eb="4">
      <t>サクセイ</t>
    </rPh>
    <rPh sb="4" eb="7">
      <t>タントウシャ</t>
    </rPh>
    <phoneticPr fontId="14"/>
  </si>
  <si>
    <t>連絡先</t>
    <rPh sb="0" eb="3">
      <t>レンラクサキ</t>
    </rPh>
    <phoneticPr fontId="14"/>
  </si>
  <si>
    <t>－</t>
    <phoneticPr fontId="6"/>
  </si>
  <si>
    <t>（１）基本情報</t>
    <rPh sb="3" eb="5">
      <t>キホン</t>
    </rPh>
    <rPh sb="5" eb="7">
      <t>ジョウホウ</t>
    </rPh>
    <phoneticPr fontId="6"/>
  </si>
  <si>
    <t>新加算Ⅴ(１)</t>
    <rPh sb="0" eb="3">
      <t>シンカサン</t>
    </rPh>
    <phoneticPr fontId="24"/>
  </si>
  <si>
    <t>新加算Ⅴ(２)</t>
    <rPh sb="0" eb="3">
      <t>シンカサン</t>
    </rPh>
    <phoneticPr fontId="24"/>
  </si>
  <si>
    <t>新加算Ⅴ(３)</t>
    <rPh sb="0" eb="3">
      <t>シンカサン</t>
    </rPh>
    <phoneticPr fontId="24"/>
  </si>
  <si>
    <t>新加算Ⅴ(４)</t>
    <rPh sb="0" eb="3">
      <t>シンカサン</t>
    </rPh>
    <phoneticPr fontId="24"/>
  </si>
  <si>
    <t>新加算Ⅴ(５)</t>
    <rPh sb="0" eb="3">
      <t>シンカサン</t>
    </rPh>
    <phoneticPr fontId="24"/>
  </si>
  <si>
    <t>新加算Ⅴ(６)</t>
    <rPh sb="0" eb="3">
      <t>シンカサン</t>
    </rPh>
    <phoneticPr fontId="24"/>
  </si>
  <si>
    <t>新加算Ⅴ(７)</t>
    <rPh sb="0" eb="3">
      <t>シンカサン</t>
    </rPh>
    <phoneticPr fontId="24"/>
  </si>
  <si>
    <t>新加算Ⅴ(８)</t>
    <rPh sb="0" eb="3">
      <t>シンカサン</t>
    </rPh>
    <phoneticPr fontId="24"/>
  </si>
  <si>
    <t>新加算Ⅴ(９)</t>
    <rPh sb="0" eb="3">
      <t>シンカサン</t>
    </rPh>
    <phoneticPr fontId="24"/>
  </si>
  <si>
    <t>新加算Ⅴ(10)</t>
    <rPh sb="0" eb="3">
      <t>シンカサン</t>
    </rPh>
    <phoneticPr fontId="24"/>
  </si>
  <si>
    <t>新加算Ⅴ(11)</t>
    <rPh sb="0" eb="3">
      <t>シンカサン</t>
    </rPh>
    <phoneticPr fontId="24"/>
  </si>
  <si>
    <t>新加算Ⅴ(12)</t>
    <rPh sb="0" eb="3">
      <t>シンカサン</t>
    </rPh>
    <phoneticPr fontId="24"/>
  </si>
  <si>
    <t>新加算Ⅴ(13)</t>
    <rPh sb="0" eb="3">
      <t>シンカサン</t>
    </rPh>
    <phoneticPr fontId="24"/>
  </si>
  <si>
    <t>新加算Ⅴ(14)</t>
    <rPh sb="0" eb="3">
      <t>シンカサン</t>
    </rPh>
    <phoneticPr fontId="24"/>
  </si>
  <si>
    <t>月額賃金改善要件Ⅱ</t>
    <rPh sb="0" eb="2">
      <t>ゲツガク</t>
    </rPh>
    <rPh sb="2" eb="4">
      <t>チンギン</t>
    </rPh>
    <rPh sb="4" eb="6">
      <t>カイゼン</t>
    </rPh>
    <rPh sb="6" eb="8">
      <t>ヨウケン</t>
    </rPh>
    <phoneticPr fontId="6"/>
  </si>
  <si>
    <t>キャリアパス要件Ⅰ</t>
    <rPh sb="6" eb="8">
      <t>ヨウケン</t>
    </rPh>
    <phoneticPr fontId="6"/>
  </si>
  <si>
    <t>キャリアパス要件Ⅱ</t>
    <rPh sb="6" eb="8">
      <t>ヨウケン</t>
    </rPh>
    <phoneticPr fontId="6"/>
  </si>
  <si>
    <t>キャリアパス要件Ⅲ</t>
    <rPh sb="6" eb="8">
      <t>ヨウケン</t>
    </rPh>
    <phoneticPr fontId="6"/>
  </si>
  <si>
    <t>キャリアパス要件Ⅳ</t>
    <rPh sb="6" eb="8">
      <t>ヨウケン</t>
    </rPh>
    <phoneticPr fontId="6"/>
  </si>
  <si>
    <t>キャリアパス要件Ⅴ</t>
    <rPh sb="6" eb="8">
      <t>ヨウケン</t>
    </rPh>
    <phoneticPr fontId="6"/>
  </si>
  <si>
    <t>職場環境等要件の上位区分</t>
    <rPh sb="0" eb="7">
      <t>ショクバカンキョウトウヨウケン</t>
    </rPh>
    <rPh sb="8" eb="10">
      <t>ジョウイ</t>
    </rPh>
    <rPh sb="10" eb="12">
      <t>クブン</t>
    </rPh>
    <phoneticPr fontId="6"/>
  </si>
  <si>
    <t>！R7年度以降は、満たさないと加算率が下がります。</t>
    <phoneticPr fontId="6"/>
  </si>
  <si>
    <t>！R6年度・R7年度ともに、満たさなくても、加算率は下がりません。</t>
    <phoneticPr fontId="6"/>
  </si>
  <si>
    <t>新規に増加する加算の見込額</t>
    <rPh sb="0" eb="2">
      <t>シンキ</t>
    </rPh>
    <rPh sb="3" eb="5">
      <t>ゾウカ</t>
    </rPh>
    <rPh sb="7" eb="9">
      <t>カサン</t>
    </rPh>
    <rPh sb="10" eb="12">
      <t>ミコミ</t>
    </rPh>
    <rPh sb="12" eb="13">
      <t>ガク</t>
    </rPh>
    <phoneticPr fontId="14"/>
  </si>
  <si>
    <t>処遇加算</t>
    <rPh sb="2" eb="4">
      <t>カサン</t>
    </rPh>
    <phoneticPr fontId="14"/>
  </si>
  <si>
    <t>特定加算</t>
    <rPh sb="0" eb="2">
      <t>トクテイ</t>
    </rPh>
    <rPh sb="2" eb="4">
      <t>カサン</t>
    </rPh>
    <phoneticPr fontId="14"/>
  </si>
  <si>
    <t>新加算</t>
    <rPh sb="0" eb="1">
      <t>シン</t>
    </rPh>
    <rPh sb="1" eb="3">
      <t>カサン</t>
    </rPh>
    <phoneticPr fontId="14"/>
  </si>
  <si>
    <t>新加算Ⅳの1/2の見込額</t>
    <rPh sb="0" eb="3">
      <t>シンカサン</t>
    </rPh>
    <rPh sb="9" eb="11">
      <t>ミコミ</t>
    </rPh>
    <rPh sb="11" eb="12">
      <t>ガク</t>
    </rPh>
    <phoneticPr fontId="14"/>
  </si>
  <si>
    <t>新加算Ⅳの1/2</t>
    <rPh sb="0" eb="3">
      <t>シンカサン</t>
    </rPh>
    <phoneticPr fontId="14"/>
  </si>
  <si>
    <t>合計</t>
    <rPh sb="0" eb="2">
      <t>ゴウケイ</t>
    </rPh>
    <phoneticPr fontId="14"/>
  </si>
  <si>
    <t>新規に増加する旧ベア加算相当</t>
    <rPh sb="0" eb="2">
      <t>シンキ</t>
    </rPh>
    <rPh sb="3" eb="5">
      <t>ゾウカ</t>
    </rPh>
    <rPh sb="7" eb="8">
      <t>キュウ</t>
    </rPh>
    <rPh sb="10" eb="12">
      <t>カサン</t>
    </rPh>
    <rPh sb="12" eb="14">
      <t>ソウトウ</t>
    </rPh>
    <phoneticPr fontId="14"/>
  </si>
  <si>
    <t>旧ベア加算相当</t>
    <rPh sb="0" eb="1">
      <t>キュウ</t>
    </rPh>
    <rPh sb="3" eb="5">
      <t>カサン</t>
    </rPh>
    <rPh sb="5" eb="7">
      <t>ソウトウ</t>
    </rPh>
    <phoneticPr fontId="14"/>
  </si>
  <si>
    <t>月額賃金Ⅱ</t>
    <rPh sb="0" eb="4">
      <t>ゲツガクチンギン</t>
    </rPh>
    <phoneticPr fontId="14"/>
  </si>
  <si>
    <t>キャリアパスⅠ</t>
    <phoneticPr fontId="14"/>
  </si>
  <si>
    <t>キャリアパスⅡ</t>
    <phoneticPr fontId="14"/>
  </si>
  <si>
    <t>キャリアパスⅢ</t>
    <phoneticPr fontId="14"/>
  </si>
  <si>
    <t>キャリアパスⅣ</t>
    <phoneticPr fontId="14"/>
  </si>
  <si>
    <t>キャリアパスⅤ</t>
    <phoneticPr fontId="14"/>
  </si>
  <si>
    <t>職場環境等</t>
    <rPh sb="0" eb="5">
      <t>ショクバカンキョウトウ</t>
    </rPh>
    <phoneticPr fontId="14"/>
  </si>
  <si>
    <t>（２）新加算への推奨の移行パターン</t>
    <rPh sb="3" eb="6">
      <t>シンカサン</t>
    </rPh>
    <rPh sb="8" eb="10">
      <t>スイショウ</t>
    </rPh>
    <rPh sb="11" eb="13">
      <t>イコウ</t>
    </rPh>
    <phoneticPr fontId="6"/>
  </si>
  <si>
    <t>（３）令和６年４月以降の各要件の充足予定</t>
    <rPh sb="3" eb="5">
      <t>レイワ</t>
    </rPh>
    <rPh sb="6" eb="7">
      <t>ネン</t>
    </rPh>
    <rPh sb="8" eb="9">
      <t>ガツ</t>
    </rPh>
    <rPh sb="9" eb="11">
      <t>イコウ</t>
    </rPh>
    <rPh sb="12" eb="13">
      <t>カク</t>
    </rPh>
    <rPh sb="13" eb="15">
      <t>ヨウケン</t>
    </rPh>
    <rPh sb="16" eb="18">
      <t>ジュウソク</t>
    </rPh>
    <rPh sb="18" eb="20">
      <t>ヨテイ</t>
    </rPh>
    <phoneticPr fontId="14"/>
  </si>
  <si>
    <t>新加算Ⅰ</t>
    <rPh sb="0" eb="3">
      <t>シンカサン</t>
    </rPh>
    <phoneticPr fontId="6"/>
  </si>
  <si>
    <t>新加算Ⅱ</t>
    <rPh sb="0" eb="3">
      <t>シンカサン</t>
    </rPh>
    <phoneticPr fontId="6"/>
  </si>
  <si>
    <t>新加算Ⅲ</t>
    <rPh sb="0" eb="3">
      <t>シンカサン</t>
    </rPh>
    <phoneticPr fontId="6"/>
  </si>
  <si>
    <t>自然体で移行</t>
    <rPh sb="0" eb="3">
      <t>シゼンタイ</t>
    </rPh>
    <rPh sb="4" eb="6">
      <t>イコウ</t>
    </rPh>
    <phoneticPr fontId="6"/>
  </si>
  <si>
    <t>　</t>
    <phoneticPr fontId="6"/>
  </si>
  <si>
    <t>　介護職員の資質向上の目標や具体的な計画を策定し、a 研修機会の提供、技術指導等 又は b 資格取得の支援（シフト調整、休暇の付与、費用の援助等）を実施する。</t>
    <rPh sb="1" eb="3">
      <t>カイゴ</t>
    </rPh>
    <rPh sb="3" eb="5">
      <t>ショクイン</t>
    </rPh>
    <rPh sb="6" eb="8">
      <t>シシツ</t>
    </rPh>
    <rPh sb="8" eb="10">
      <t>コウジョウ</t>
    </rPh>
    <rPh sb="11" eb="13">
      <t>モクヒョウ</t>
    </rPh>
    <rPh sb="14" eb="17">
      <t>グタイテキ</t>
    </rPh>
    <rPh sb="18" eb="20">
      <t>ケイカク</t>
    </rPh>
    <rPh sb="21" eb="23">
      <t>サクテイ</t>
    </rPh>
    <rPh sb="41" eb="42">
      <t>マタ</t>
    </rPh>
    <rPh sb="74" eb="76">
      <t>ジッシ</t>
    </rPh>
    <phoneticPr fontId="14"/>
  </si>
  <si>
    <t>　介護職員について a 経験に応じて昇給する仕組み、b 資格等に応じて昇給する仕組み、c 一定の基準に基づき定期に昇給を判定する仕組み のいずれかを整備する。</t>
    <rPh sb="1" eb="3">
      <t>カイゴ</t>
    </rPh>
    <rPh sb="3" eb="5">
      <t>ショクイン</t>
    </rPh>
    <rPh sb="12" eb="14">
      <t>ケイケン</t>
    </rPh>
    <rPh sb="15" eb="16">
      <t>オウ</t>
    </rPh>
    <rPh sb="18" eb="20">
      <t>ショウキュウ</t>
    </rPh>
    <rPh sb="22" eb="24">
      <t>シク</t>
    </rPh>
    <rPh sb="28" eb="29">
      <t>トウ</t>
    </rPh>
    <rPh sb="30" eb="31">
      <t>オウ</t>
    </rPh>
    <rPh sb="33" eb="35">
      <t>ショウキュウ</t>
    </rPh>
    <rPh sb="37" eb="39">
      <t>シク</t>
    </rPh>
    <rPh sb="45" eb="47">
      <t>イッテイ</t>
    </rPh>
    <rPh sb="46" eb="48">
      <t>キジュン</t>
    </rPh>
    <rPh sb="49" eb="50">
      <t>モト</t>
    </rPh>
    <rPh sb="52" eb="54">
      <t>テイキ</t>
    </rPh>
    <rPh sb="55" eb="57">
      <t>ショウキュウ</t>
    </rPh>
    <rPh sb="58" eb="60">
      <t>ハンテイ</t>
    </rPh>
    <rPh sb="62" eb="64">
      <t>シク</t>
    </rPh>
    <phoneticPr fontId="14"/>
  </si>
  <si>
    <r>
      <t>キャリアパス
要件Ⅰ
(</t>
    </r>
    <r>
      <rPr>
        <sz val="8"/>
        <color theme="1"/>
        <rFont val="ＭＳ ゴシック"/>
        <family val="3"/>
        <charset val="128"/>
      </rPr>
      <t>任用要件・賃金体系の整備等)</t>
    </r>
    <phoneticPr fontId="14"/>
  </si>
  <si>
    <r>
      <t xml:space="preserve">キャリアパス
要件Ⅱ
</t>
    </r>
    <r>
      <rPr>
        <sz val="8"/>
        <color theme="1"/>
        <rFont val="ＭＳ ゴシック"/>
        <family val="3"/>
        <charset val="128"/>
      </rPr>
      <t>(研修の実施等)</t>
    </r>
    <phoneticPr fontId="14"/>
  </si>
  <si>
    <r>
      <t>キャリアパス
要件Ⅲ
(</t>
    </r>
    <r>
      <rPr>
        <sz val="8"/>
        <color theme="1"/>
        <rFont val="ＭＳ ゴシック"/>
        <family val="3"/>
        <charset val="128"/>
      </rPr>
      <t>昇給の仕組みの整備等)</t>
    </r>
    <phoneticPr fontId="14"/>
  </si>
  <si>
    <r>
      <t>キャリアパス要件Ⅳ(</t>
    </r>
    <r>
      <rPr>
        <sz val="8"/>
        <color theme="1"/>
        <rFont val="ＭＳ ゴシック"/>
        <family val="3"/>
        <charset val="128"/>
      </rPr>
      <t>改善後の賃金要件)</t>
    </r>
    <rPh sb="6" eb="8">
      <t>ヨウケン</t>
    </rPh>
    <phoneticPr fontId="14"/>
  </si>
  <si>
    <r>
      <t>キャリアパス要件Ⅴ(</t>
    </r>
    <r>
      <rPr>
        <sz val="8"/>
        <color theme="1"/>
        <rFont val="ＭＳ ゴシック"/>
        <family val="3"/>
        <charset val="128"/>
      </rPr>
      <t>介護福祉士の配置等)</t>
    </r>
    <rPh sb="6" eb="8">
      <t>ヨウケン</t>
    </rPh>
    <phoneticPr fontId="14"/>
  </si>
  <si>
    <t>職場環境等要件の上位区分</t>
    <rPh sb="0" eb="7">
      <t>ショクバカンキョウトウヨウケン</t>
    </rPh>
    <rPh sb="8" eb="10">
      <t>ジョウイ</t>
    </rPh>
    <rPh sb="10" eb="12">
      <t>クブン</t>
    </rPh>
    <phoneticPr fontId="14"/>
  </si>
  <si>
    <t>新加算Ⅱ</t>
    <phoneticPr fontId="6"/>
  </si>
  <si>
    <t>！（c）の見込額が(b)の令和６年度に増加する加算の見込額を超えています。</t>
    <rPh sb="5" eb="7">
      <t>ミコミ</t>
    </rPh>
    <rPh sb="7" eb="8">
      <t>ガク</t>
    </rPh>
    <rPh sb="13" eb="15">
      <t>レイワ</t>
    </rPh>
    <rPh sb="16" eb="18">
      <t>ネンド</t>
    </rPh>
    <rPh sb="19" eb="21">
      <t>ゾウカ</t>
    </rPh>
    <rPh sb="23" eb="25">
      <t>カサン</t>
    </rPh>
    <rPh sb="26" eb="28">
      <t>ミコミ</t>
    </rPh>
    <rPh sb="28" eb="29">
      <t>ガク</t>
    </rPh>
    <rPh sb="30" eb="31">
      <t>コ</t>
    </rPh>
    <phoneticPr fontId="14"/>
  </si>
  <si>
    <t>令和６年度の賃金改善に充てる必要がある加算の見込額（賃金改善が必要な額）（a - c）</t>
    <rPh sb="0" eb="2">
      <t>レイワ</t>
    </rPh>
    <rPh sb="3" eb="5">
      <t>ネンド</t>
    </rPh>
    <rPh sb="6" eb="8">
      <t>チンギン</t>
    </rPh>
    <rPh sb="8" eb="10">
      <t>カイゼン</t>
    </rPh>
    <rPh sb="11" eb="12">
      <t>ア</t>
    </rPh>
    <rPh sb="14" eb="16">
      <t>ヒツヨウ</t>
    </rPh>
    <rPh sb="19" eb="21">
      <t>カサン</t>
    </rPh>
    <rPh sb="22" eb="24">
      <t>ミコミ</t>
    </rPh>
    <rPh sb="24" eb="25">
      <t>ガク</t>
    </rPh>
    <rPh sb="26" eb="28">
      <t>チンギン</t>
    </rPh>
    <rPh sb="28" eb="30">
      <t>カイゼン</t>
    </rPh>
    <rPh sb="31" eb="33">
      <t>ヒツヨウ</t>
    </rPh>
    <rPh sb="34" eb="35">
      <t>ガク</t>
    </rPh>
    <phoneticPr fontId="14"/>
  </si>
  <si>
    <t>令和５年度と比較して令和６年度に増加する加算の見込額（繰越分を除く。）（b - c）</t>
    <rPh sb="20" eb="22">
      <t>カサン</t>
    </rPh>
    <rPh sb="23" eb="25">
      <t>ミコミ</t>
    </rPh>
    <rPh sb="25" eb="26">
      <t>ガク</t>
    </rPh>
    <rPh sb="27" eb="28">
      <t>ク</t>
    </rPh>
    <rPh sb="28" eb="29">
      <t>コ</t>
    </rPh>
    <rPh sb="29" eb="30">
      <t>ブン</t>
    </rPh>
    <rPh sb="31" eb="32">
      <t>ノゾ</t>
    </rPh>
    <phoneticPr fontId="14"/>
  </si>
  <si>
    <t>⑤以外で、その他の手当、一時金等による新たな賃金改善の見込額</t>
    <rPh sb="1" eb="3">
      <t>イガイ</t>
    </rPh>
    <rPh sb="9" eb="11">
      <t>テアテ</t>
    </rPh>
    <rPh sb="15" eb="16">
      <t>トウ</t>
    </rPh>
    <rPh sb="19" eb="20">
      <t>アラ</t>
    </rPh>
    <rPh sb="22" eb="24">
      <t>チンギン</t>
    </rPh>
    <rPh sb="24" eb="26">
      <t>カイゼン</t>
    </rPh>
    <rPh sb="27" eb="29">
      <t>ミコミ</t>
    </rPh>
    <rPh sb="29" eb="30">
      <t>ガク</t>
    </rPh>
    <phoneticPr fontId="14"/>
  </si>
  <si>
    <t>新たな賃金改善の見込額の合計（g + h）</t>
    <rPh sb="0" eb="1">
      <t>アラ</t>
    </rPh>
    <rPh sb="3" eb="5">
      <t>チンギン</t>
    </rPh>
    <rPh sb="5" eb="7">
      <t>カイゼン</t>
    </rPh>
    <rPh sb="8" eb="10">
      <t>ミコミ</t>
    </rPh>
    <rPh sb="10" eb="11">
      <t>ガク</t>
    </rPh>
    <rPh sb="12" eb="14">
      <t>ゴウケイ</t>
    </rPh>
    <phoneticPr fontId="14"/>
  </si>
  <si>
    <t>介護現場で働く方々にとって、令和６年度に2.5％、令和７年度に2.0％のベースアップへとつながるよう、令和６年度分の加算額の全額を令和６年度内の賃金改善に充てることは求めず、介護サービス事業者等の判断により、その一部を令和７年度に繰り越して賃金改善に充てることを認める。令和７年度に繰り越す額は、(b) を上回らない範囲内で各事業者等において設定し、(c) に記載すること。また、繰越分は全額令和７年度の賃金改善に充て、期間中に事業所が休廃止した場合には、必ず一時金等により介護職員その他の職員の賃金として配分すること。</t>
    <rPh sb="135" eb="137">
      <t>レイワ</t>
    </rPh>
    <rPh sb="138" eb="140">
      <t>ネンド</t>
    </rPh>
    <rPh sb="141" eb="142">
      <t>ク</t>
    </rPh>
    <rPh sb="143" eb="144">
      <t>コ</t>
    </rPh>
    <rPh sb="145" eb="146">
      <t>ガク</t>
    </rPh>
    <rPh sb="153" eb="155">
      <t>ウワマワ</t>
    </rPh>
    <rPh sb="158" eb="161">
      <t>ハンイナイ</t>
    </rPh>
    <rPh sb="162" eb="166">
      <t>カクジギョウシャ</t>
    </rPh>
    <rPh sb="166" eb="167">
      <t>トウ</t>
    </rPh>
    <rPh sb="171" eb="173">
      <t>セッテイ</t>
    </rPh>
    <rPh sb="180" eb="182">
      <t>キサイ</t>
    </rPh>
    <rPh sb="204" eb="206">
      <t>カイゼン</t>
    </rPh>
    <rPh sb="210" eb="213">
      <t>キカンチュウ</t>
    </rPh>
    <rPh sb="214" eb="217">
      <t>ジギョウショ</t>
    </rPh>
    <rPh sb="228" eb="229">
      <t>カナラ</t>
    </rPh>
    <phoneticPr fontId="14"/>
  </si>
  <si>
    <t>(e)・(g)・(h) には、新加算等の算定により実施する介護職員の賃金改善の見込額を計算し、記入すること。その際、加算による賃金改善を行った場合の法定福利費等の事業主負担の増加分を含めることができる。</t>
    <rPh sb="15" eb="16">
      <t>シン</t>
    </rPh>
    <rPh sb="18" eb="19">
      <t>トウ</t>
    </rPh>
    <rPh sb="47" eb="49">
      <t>キニュウ</t>
    </rPh>
    <rPh sb="56" eb="57">
      <t>サイ</t>
    </rPh>
    <phoneticPr fontId="14"/>
  </si>
  <si>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２）を参照すること。</t>
    <rPh sb="38" eb="40">
      <t>カサン</t>
    </rPh>
    <rPh sb="40" eb="42">
      <t>シュトク</t>
    </rPh>
    <rPh sb="54" eb="56">
      <t>トウガイ</t>
    </rPh>
    <rPh sb="208" eb="210">
      <t>ベッシ</t>
    </rPh>
    <rPh sb="210" eb="212">
      <t>ヨウシキ</t>
    </rPh>
    <rPh sb="216" eb="221">
      <t>ジッセキホウコクショ</t>
    </rPh>
    <phoneticPr fontId="14"/>
  </si>
  <si>
    <t>就業規則</t>
    <rPh sb="0" eb="2">
      <t>シュウギョウ</t>
    </rPh>
    <rPh sb="2" eb="4">
      <t>キソク</t>
    </rPh>
    <phoneticPr fontId="14"/>
  </si>
  <si>
    <t>賃金規程</t>
    <rPh sb="0" eb="2">
      <t>チンギン</t>
    </rPh>
    <rPh sb="2" eb="4">
      <t>キテイ</t>
    </rPh>
    <phoneticPr fontId="14"/>
  </si>
  <si>
    <t>（参考）判定用・指定権者用</t>
    <rPh sb="1" eb="3">
      <t>サンコウ</t>
    </rPh>
    <rPh sb="4" eb="7">
      <t>ハンテイヨウ</t>
    </rPh>
    <rPh sb="8" eb="12">
      <t>シテイケンジャ</t>
    </rPh>
    <rPh sb="12" eb="13">
      <t>ヨウ</t>
    </rPh>
    <phoneticPr fontId="14"/>
  </si>
  <si>
    <t>基本給</t>
    <rPh sb="0" eb="2">
      <t>キホン</t>
    </rPh>
    <rPh sb="2" eb="3">
      <t>キュウ</t>
    </rPh>
    <phoneticPr fontId="14"/>
  </si>
  <si>
    <t>実施済み</t>
    <rPh sb="0" eb="2">
      <t>ジッシ</t>
    </rPh>
    <rPh sb="2" eb="3">
      <t>ズ</t>
    </rPh>
    <phoneticPr fontId="14"/>
  </si>
  <si>
    <t>実施する</t>
    <rPh sb="0" eb="2">
      <t>ジッシ</t>
    </rPh>
    <phoneticPr fontId="14"/>
  </si>
  <si>
    <r>
      <t>（１）（参考）月額賃金改善要件Ⅰ（新加算Ⅳの1/2以上の月額賃金改善）　</t>
    </r>
    <r>
      <rPr>
        <b/>
        <sz val="9"/>
        <color theme="1"/>
        <rFont val="ＭＳ Ｐゴシック"/>
        <family val="3"/>
        <charset val="128"/>
      </rPr>
      <t>【新加算Ⅰ～Ⅳ】
　　　</t>
    </r>
    <r>
      <rPr>
        <b/>
        <u/>
        <sz val="9"/>
        <color theme="1"/>
        <rFont val="ＭＳ Ｐゴシック"/>
        <family val="3"/>
        <charset val="128"/>
      </rPr>
      <t>※令和６年度中は適用されないため、記入は任意</t>
    </r>
    <rPh sb="4" eb="6">
      <t>サンコウ</t>
    </rPh>
    <rPh sb="7" eb="9">
      <t>ゲツガク</t>
    </rPh>
    <rPh sb="9" eb="11">
      <t>チンギン</t>
    </rPh>
    <rPh sb="11" eb="13">
      <t>カイゼン</t>
    </rPh>
    <rPh sb="13" eb="15">
      <t>ヨウケン</t>
    </rPh>
    <rPh sb="37" eb="40">
      <t>シンカサン</t>
    </rPh>
    <rPh sb="49" eb="51">
      <t>レイワ</t>
    </rPh>
    <rPh sb="52" eb="53">
      <t>ネン</t>
    </rPh>
    <rPh sb="53" eb="54">
      <t>ド</t>
    </rPh>
    <rPh sb="54" eb="55">
      <t>チュウ</t>
    </rPh>
    <rPh sb="56" eb="58">
      <t>テキヨウ</t>
    </rPh>
    <rPh sb="65" eb="67">
      <t>キニュウ</t>
    </rPh>
    <rPh sb="68" eb="70">
      <t>ニンイ</t>
    </rPh>
    <phoneticPr fontId="14"/>
  </si>
  <si>
    <t>！②が①以上になっていません。このままでも令和６年度の加算は算定できますが、令和７年度以降はこの要件を満たす必要があるため、令和６年度中に必要な準備を行ってください。</t>
    <rPh sb="62" eb="64">
      <t>レイワ</t>
    </rPh>
    <rPh sb="65" eb="67">
      <t>ネンド</t>
    </rPh>
    <rPh sb="67" eb="68">
      <t>チュウ</t>
    </rPh>
    <rPh sb="69" eb="71">
      <t>ヒツヨウ</t>
    </rPh>
    <rPh sb="72" eb="74">
      <t>ジュンビ</t>
    </rPh>
    <rPh sb="75" eb="76">
      <t>オコナ</t>
    </rPh>
    <phoneticPr fontId="14"/>
  </si>
  <si>
    <t>基準を満たす</t>
    <rPh sb="0" eb="2">
      <t>キジュン</t>
    </rPh>
    <rPh sb="3" eb="4">
      <t>ミ</t>
    </rPh>
    <phoneticPr fontId="14"/>
  </si>
  <si>
    <t>誓約にチェック</t>
    <rPh sb="0" eb="2">
      <t>セイヤク</t>
    </rPh>
    <phoneticPr fontId="14"/>
  </si>
  <si>
    <t>①にチェック</t>
    <phoneticPr fontId="14"/>
  </si>
  <si>
    <t>②にチェック</t>
    <phoneticPr fontId="14"/>
  </si>
  <si>
    <t>③にチェック</t>
    <phoneticPr fontId="14"/>
  </si>
  <si>
    <t>判定・指定権者用</t>
    <rPh sb="0" eb="2">
      <t>ハンテイ</t>
    </rPh>
    <rPh sb="3" eb="7">
      <t>シテイケンジャ</t>
    </rPh>
    <rPh sb="7" eb="8">
      <t>ヨウ</t>
    </rPh>
    <phoneticPr fontId="14"/>
  </si>
  <si>
    <t>職場環境等要件の24項目のうち、実施する取組項目の「介護サービス情報公表システム」（「事業所の特色」欄）での選択</t>
    <rPh sb="0" eb="2">
      <t>ショクバ</t>
    </rPh>
    <rPh sb="2" eb="4">
      <t>カンキョウ</t>
    </rPh>
    <rPh sb="4" eb="5">
      <t>トウ</t>
    </rPh>
    <rPh sb="5" eb="7">
      <t>ヨウケン</t>
    </rPh>
    <rPh sb="10" eb="12">
      <t>コウモク</t>
    </rPh>
    <rPh sb="16" eb="18">
      <t>ジッシ</t>
    </rPh>
    <rPh sb="20" eb="22">
      <t>トリクミ</t>
    </rPh>
    <rPh sb="22" eb="24">
      <t>コウモク</t>
    </rPh>
    <rPh sb="26" eb="28">
      <t>カイゴ</t>
    </rPh>
    <rPh sb="32" eb="34">
      <t>ジョウホウ</t>
    </rPh>
    <rPh sb="34" eb="36">
      <t>コウヒョウ</t>
    </rPh>
    <rPh sb="54" eb="56">
      <t>センタク</t>
    </rPh>
    <phoneticPr fontId="14"/>
  </si>
  <si>
    <t>職場環境等要件の24項目のうち、実施する取組項目の自社のホームページへの掲載</t>
    <rPh sb="22" eb="24">
      <t>コウモク</t>
    </rPh>
    <rPh sb="25" eb="27">
      <t>ジシャ</t>
    </rPh>
    <rPh sb="36" eb="38">
      <t>ケイサイ</t>
    </rPh>
    <phoneticPr fontId="14"/>
  </si>
  <si>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14"/>
  </si>
  <si>
    <t xml:space="preserve"> 誓約・記名が行われていること</t>
    <rPh sb="1" eb="3">
      <t>セイヤク</t>
    </rPh>
    <rPh sb="4" eb="6">
      <t>キメイ</t>
    </rPh>
    <rPh sb="7" eb="8">
      <t>オコナ</t>
    </rPh>
    <phoneticPr fontId="14"/>
  </si>
  <si>
    <t>職場環境等上位</t>
    <rPh sb="0" eb="5">
      <t>ショクバカンキョウトウ</t>
    </rPh>
    <rPh sb="5" eb="7">
      <t>ジョウイ</t>
    </rPh>
    <phoneticPr fontId="14"/>
  </si>
  <si>
    <t>月額賃金改善Ⅱ</t>
    <rPh sb="0" eb="4">
      <t>ゲツガクチンギン</t>
    </rPh>
    <rPh sb="4" eb="6">
      <t>カイゼン</t>
    </rPh>
    <phoneticPr fontId="14"/>
  </si>
  <si>
    <t>ⅠとⅡともに満たす</t>
    <rPh sb="6" eb="7">
      <t>ミ</t>
    </rPh>
    <phoneticPr fontId="14"/>
  </si>
  <si>
    <t>ⅠとⅡともに満たさない</t>
    <rPh sb="6" eb="7">
      <t>ミ</t>
    </rPh>
    <phoneticPr fontId="14"/>
  </si>
  <si>
    <t>！R7.4以降、キャリアパス要件Ⅰ・Ⅱは必ず必要になるため、ここでR6年度中の実施等を誓約し、R6.4から上位区分を算定することを推奨。</t>
    <rPh sb="39" eb="41">
      <t>ジッシ</t>
    </rPh>
    <phoneticPr fontId="6"/>
  </si>
  <si>
    <t>パターンA</t>
    <phoneticPr fontId="14"/>
  </si>
  <si>
    <t>パターンB</t>
    <phoneticPr fontId="14"/>
  </si>
  <si>
    <t>パターンC</t>
    <phoneticPr fontId="14"/>
  </si>
  <si>
    <t>パターンA</t>
    <phoneticPr fontId="6"/>
  </si>
  <si>
    <t>パターンB</t>
    <phoneticPr fontId="6"/>
  </si>
  <si>
    <t>パターンC</t>
    <phoneticPr fontId="6"/>
  </si>
  <si>
    <t>　賃金改善後の賃金の見込額が年額440万円以上又は月額８万円以上の賃金改善が１人以上（経験・技能のある介護職員）。</t>
    <rPh sb="1" eb="3">
      <t>チンギン</t>
    </rPh>
    <rPh sb="3" eb="5">
      <t>カイゼン</t>
    </rPh>
    <rPh sb="5" eb="6">
      <t>ゴ</t>
    </rPh>
    <rPh sb="7" eb="9">
      <t>チンギン</t>
    </rPh>
    <rPh sb="10" eb="12">
      <t>ミコミ</t>
    </rPh>
    <rPh sb="12" eb="13">
      <t>ガク</t>
    </rPh>
    <rPh sb="14" eb="16">
      <t>ネンガク</t>
    </rPh>
    <rPh sb="19" eb="23">
      <t>マンエンイジョウ</t>
    </rPh>
    <rPh sb="23" eb="24">
      <t>マタ</t>
    </rPh>
    <rPh sb="25" eb="27">
      <t>ゲツガク</t>
    </rPh>
    <rPh sb="28" eb="30">
      <t>マンエン</t>
    </rPh>
    <rPh sb="30" eb="32">
      <t>イジョウ</t>
    </rPh>
    <rPh sb="33" eb="35">
      <t>チンギン</t>
    </rPh>
    <rPh sb="35" eb="37">
      <t>カイゼン</t>
    </rPh>
    <rPh sb="39" eb="40">
      <t>ニン</t>
    </rPh>
    <rPh sb="40" eb="42">
      <t>イジョウ</t>
    </rPh>
    <rPh sb="43" eb="45">
      <t>ケイケン</t>
    </rPh>
    <rPh sb="46" eb="48">
      <t>ギノウ</t>
    </rPh>
    <rPh sb="51" eb="55">
      <t>カイゴショクイン</t>
    </rPh>
    <phoneticPr fontId="14"/>
  </si>
  <si>
    <t>R6.6～の各要件の状況（旧３加算に換算した場合）</t>
    <rPh sb="6" eb="9">
      <t>カクヨウケン</t>
    </rPh>
    <rPh sb="10" eb="12">
      <t>ジョウキョウ</t>
    </rPh>
    <rPh sb="13" eb="14">
      <t>キュウ</t>
    </rPh>
    <rPh sb="15" eb="17">
      <t>カサン</t>
    </rPh>
    <rPh sb="18" eb="20">
      <t>カンザン</t>
    </rPh>
    <rPh sb="22" eb="24">
      <t>バアイ</t>
    </rPh>
    <phoneticPr fontId="14"/>
  </si>
  <si>
    <t>新加算Ⅴ(１)</t>
    <rPh sb="0" eb="3">
      <t>シンカサン</t>
    </rPh>
    <phoneticPr fontId="6"/>
  </si>
  <si>
    <t>東京都</t>
    <rPh sb="0" eb="2">
      <t>トウキョウ</t>
    </rPh>
    <rPh sb="2" eb="3">
      <t>ト</t>
    </rPh>
    <phoneticPr fontId="14"/>
  </si>
  <si>
    <t>新加算Ⅴ(３)</t>
    <phoneticPr fontId="6"/>
  </si>
  <si>
    <t>新加算Ⅴ(８)</t>
    <rPh sb="0" eb="3">
      <t>シンカサン</t>
    </rPh>
    <phoneticPr fontId="6"/>
  </si>
  <si>
    <t>介護福祉士等の配置要件</t>
    <rPh sb="0" eb="5">
      <t>カイゴフクシシ</t>
    </rPh>
    <rPh sb="5" eb="6">
      <t>トウ</t>
    </rPh>
    <rPh sb="7" eb="9">
      <t>ハイチ</t>
    </rPh>
    <rPh sb="9" eb="11">
      <t>ヨウケン</t>
    </rPh>
    <phoneticPr fontId="14"/>
  </si>
  <si>
    <t>特定事業所加算Ⅰ</t>
    <rPh sb="0" eb="7">
      <t>ト</t>
    </rPh>
    <phoneticPr fontId="2"/>
  </si>
  <si>
    <t>特定事業所加算Ⅱ</t>
    <rPh sb="0" eb="7">
      <t>ト</t>
    </rPh>
    <phoneticPr fontId="2"/>
  </si>
  <si>
    <t>サービス提供体制強化加算Ⅰ</t>
    <rPh sb="4" eb="8">
      <t>テイキョウ</t>
    </rPh>
    <rPh sb="8" eb="10">
      <t>キョウカ</t>
    </rPh>
    <rPh sb="10" eb="12">
      <t>カサン</t>
    </rPh>
    <phoneticPr fontId="2"/>
  </si>
  <si>
    <t>サービス提供体制強化加算Ⅱ</t>
    <rPh sb="4" eb="8">
      <t>テイキョウ</t>
    </rPh>
    <rPh sb="8" eb="10">
      <t>キョウカ</t>
    </rPh>
    <rPh sb="10" eb="12">
      <t>カサン</t>
    </rPh>
    <phoneticPr fontId="2"/>
  </si>
  <si>
    <t>サービス提供体制強化加算Ⅲイ又はロ</t>
    <rPh sb="4" eb="8">
      <t>テイキョウ</t>
    </rPh>
    <rPh sb="8" eb="10">
      <t>キョウカ</t>
    </rPh>
    <rPh sb="10" eb="12">
      <t>カサン</t>
    </rPh>
    <rPh sb="14" eb="15">
      <t>マタ</t>
    </rPh>
    <phoneticPr fontId="2"/>
  </si>
  <si>
    <t>入居継続支援加算Ⅰ又はⅡ</t>
    <rPh sb="0" eb="2">
      <t>ニュウキョ</t>
    </rPh>
    <rPh sb="2" eb="6">
      <t>ケイゾクシエン</t>
    </rPh>
    <rPh sb="6" eb="8">
      <t>カサン</t>
    </rPh>
    <rPh sb="9" eb="10">
      <t>マタ</t>
    </rPh>
    <phoneticPr fontId="2"/>
  </si>
  <si>
    <t>日常生活継続支援加算Ⅰ又はⅡ</t>
    <rPh sb="0" eb="10">
      <t>ニチジョウセイカツ</t>
    </rPh>
    <rPh sb="11" eb="12">
      <t>マタ</t>
    </rPh>
    <phoneticPr fontId="2"/>
  </si>
  <si>
    <t>サービス提供体制強化加算Ⅰ</t>
  </si>
  <si>
    <t>サービス提供体制強化加算Ⅱ</t>
  </si>
  <si>
    <t>注１　地域密着型通所介護のサービス提供体制強化加算Ⅲイ又はロは療養通所介護費を算定する場合のみ</t>
    <rPh sb="0" eb="1">
      <t>チュウ</t>
    </rPh>
    <phoneticPr fontId="2"/>
  </si>
  <si>
    <t>注２　訪問型サービス（総合事業）は、対象事業所に併設する指定訪問介護事業所において特定事業所加算Ⅰ若しくはⅡを算定していること又は対象事業所において特定事業所加算Ⅰ若しくはⅡに準じる市町村独自の加算を算定していることを要件とする。</t>
    <rPh sb="0" eb="1">
      <t>チュウ</t>
    </rPh>
    <phoneticPr fontId="2"/>
  </si>
  <si>
    <t>表２　介護福祉士等の配置要件</t>
    <rPh sb="0" eb="1">
      <t>ヒョウ</t>
    </rPh>
    <rPh sb="3" eb="8">
      <t>カイゴフクシシ</t>
    </rPh>
    <rPh sb="8" eb="9">
      <t>トウ</t>
    </rPh>
    <rPh sb="10" eb="12">
      <t>ハイチ</t>
    </rPh>
    <rPh sb="12" eb="14">
      <t>ヨウケン</t>
    </rPh>
    <phoneticPr fontId="14"/>
  </si>
  <si>
    <t>令和</t>
    <rPh sb="0" eb="2">
      <t>レイワ</t>
    </rPh>
    <phoneticPr fontId="6"/>
  </si>
  <si>
    <t>年</t>
    <rPh sb="0" eb="1">
      <t>ネン</t>
    </rPh>
    <phoneticPr fontId="6"/>
  </si>
  <si>
    <t>月</t>
    <rPh sb="0" eb="1">
      <t>ガツ</t>
    </rPh>
    <phoneticPr fontId="6"/>
  </si>
  <si>
    <t>～令和</t>
    <rPh sb="1" eb="3">
      <t>レイワ</t>
    </rPh>
    <phoneticPr fontId="6"/>
  </si>
  <si>
    <t>（</t>
    <phoneticPr fontId="6"/>
  </si>
  <si>
    <t>ヵ月</t>
    <rPh sb="1" eb="2">
      <t>ゲツ</t>
    </rPh>
    <phoneticPr fontId="6"/>
  </si>
  <si>
    <t>（参考）算定対象月が令和６年４月～令和７年３月まで以外の場合は、以下に算定対象月を入力してください。</t>
    <rPh sb="1" eb="3">
      <t>サンコウ</t>
    </rPh>
    <rPh sb="4" eb="6">
      <t>サンテイ</t>
    </rPh>
    <rPh sb="6" eb="8">
      <t>タイショウ</t>
    </rPh>
    <rPh sb="8" eb="9">
      <t>ヅキ</t>
    </rPh>
    <rPh sb="10" eb="12">
      <t>レイワ</t>
    </rPh>
    <rPh sb="13" eb="14">
      <t>ネン</t>
    </rPh>
    <rPh sb="15" eb="16">
      <t>ガツ</t>
    </rPh>
    <rPh sb="17" eb="19">
      <t>レイワ</t>
    </rPh>
    <rPh sb="20" eb="21">
      <t>ネン</t>
    </rPh>
    <rPh sb="22" eb="23">
      <t>ガツ</t>
    </rPh>
    <rPh sb="25" eb="27">
      <t>イガイ</t>
    </rPh>
    <rPh sb="28" eb="30">
      <t>バアイ</t>
    </rPh>
    <rPh sb="32" eb="34">
      <t>イカ</t>
    </rPh>
    <rPh sb="35" eb="37">
      <t>サンテイ</t>
    </rPh>
    <rPh sb="37" eb="39">
      <t>タイショウ</t>
    </rPh>
    <rPh sb="39" eb="40">
      <t>ヅキ</t>
    </rPh>
    <rPh sb="41" eb="43">
      <t>ニュウリョク</t>
    </rPh>
    <phoneticPr fontId="6"/>
  </si>
  <si>
    <t>円</t>
    <rPh sb="0" eb="1">
      <t>エン</t>
    </rPh>
    <phoneticPr fontId="6"/>
  </si>
  <si>
    <t>か月分の加算額</t>
    <phoneticPr fontId="14"/>
  </si>
  <si>
    <t>事業所個票１</t>
    <rPh sb="0" eb="3">
      <t>ジギョウショ</t>
    </rPh>
    <rPh sb="3" eb="5">
      <t>コヒョウ</t>
    </rPh>
    <phoneticPr fontId="6"/>
  </si>
  <si>
    <t>別紙様式６－２　事業所個票</t>
    <rPh sb="0" eb="2">
      <t>ベッシ</t>
    </rPh>
    <rPh sb="2" eb="4">
      <t>ヨウシキ</t>
    </rPh>
    <rPh sb="8" eb="11">
      <t>ジギョウショ</t>
    </rPh>
    <rPh sb="11" eb="13">
      <t>コヒョウ</t>
    </rPh>
    <phoneticPr fontId="14"/>
  </si>
  <si>
    <t>介護保険
事業所番号</t>
    <rPh sb="0" eb="2">
      <t>カイゴ</t>
    </rPh>
    <rPh sb="2" eb="4">
      <t>ホケン</t>
    </rPh>
    <rPh sb="5" eb="8">
      <t>ジギョウショ</t>
    </rPh>
    <rPh sb="8" eb="10">
      <t>バンゴウ</t>
    </rPh>
    <phoneticPr fontId="5"/>
  </si>
  <si>
    <t>加算の
見込額</t>
    <rPh sb="0" eb="2">
      <t>カサン</t>
    </rPh>
    <rPh sb="4" eb="6">
      <t>ミコミ</t>
    </rPh>
    <rPh sb="6" eb="7">
      <t>ガク</t>
    </rPh>
    <phoneticPr fontId="6"/>
  </si>
  <si>
    <t>月額賃金改善要件Ⅱ（Ⅲ）</t>
    <rPh sb="0" eb="2">
      <t>ゲツガク</t>
    </rPh>
    <rPh sb="2" eb="4">
      <t>チンギン</t>
    </rPh>
    <rPh sb="4" eb="6">
      <t>カイゼン</t>
    </rPh>
    <rPh sb="6" eb="8">
      <t>ヨウケン</t>
    </rPh>
    <phoneticPr fontId="14"/>
  </si>
  <si>
    <t>補助金を取得する場合、４月からベア加算の算定が必要。その場合、６月以降は自然と新加算Ⅰに移行可能。</t>
    <rPh sb="0" eb="3">
      <t>ホジョキン</t>
    </rPh>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</si>
  <si>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補助金を取得する場合、４月からベア加算の算定が必要。その場合、６月以降は自然と新加算Ⅱに移行可能。</t>
    <rPh sb="0" eb="3">
      <t>ホジョキン</t>
    </rPh>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</si>
  <si>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旧特定加算の職種間配分ルール緩和のメリットを受けるため、キャリアパス要件Ⅳと職場環境等要件を満たして新加算Ⅱを推奨。（補助金取得のため４月からベア加算を算定と想定）</t>
    <rPh sb="0" eb="1">
      <t>キュウ</t>
    </rPh>
    <rPh sb="1" eb="3">
      <t>トクテイ</t>
    </rPh>
    <rPh sb="3" eb="5">
      <t>カサン</t>
    </rPh>
    <rPh sb="34" eb="36">
      <t>ヨウケン</t>
    </rPh>
    <rPh sb="38" eb="45">
      <t>ショクバカンキョウトウヨウケン</t>
    </rPh>
    <rPh sb="46" eb="47">
      <t>ミ</t>
    </rPh>
    <rPh sb="50" eb="53">
      <t>シンカサン</t>
    </rPh>
    <rPh sb="55" eb="57">
      <t>スイショウ</t>
    </rPh>
    <rPh sb="59" eb="62">
      <t>ホジョキン</t>
    </rPh>
    <rPh sb="62" eb="64">
      <t>シュトク</t>
    </rPh>
    <rPh sb="68" eb="69">
      <t>ガツ</t>
    </rPh>
    <rPh sb="73" eb="75">
      <t>カサン</t>
    </rPh>
    <rPh sb="76" eb="78">
      <t>サンテイ</t>
    </rPh>
    <rPh sb="79" eb="81">
      <t>ソウテイ</t>
    </rPh>
    <phoneticPr fontId="6"/>
  </si>
  <si>
    <t>４月からベア加算を算定せず、６月から月額賃金改善要件Ⅱも満たさない場合、Ⅴ(1)となる。なお、R7年度以降は月額賃金改善要件Ⅱが必要。</t>
    <rPh sb="1" eb="2">
      <t>ガツ</t>
    </rPh>
    <rPh sb="6" eb="8">
      <t>カサン</t>
    </rPh>
    <rPh sb="9" eb="11">
      <t>サンテイ</t>
    </rPh>
    <rPh sb="15" eb="16">
      <t>ガツ</t>
    </rPh>
    <rPh sb="28" eb="29">
      <t>ミ</t>
    </rPh>
    <rPh sb="33" eb="35">
      <t>バアイ</t>
    </rPh>
    <phoneticPr fontId="6"/>
  </si>
  <si>
    <t>４月からベア加算を算定せず、６月から月額賃金改善要件Ⅱも満たさない場合、Ⅴ(３)となる。なお、R7年度以降は月額賃金改善要件Ⅱが必要。</t>
    <phoneticPr fontId="6"/>
  </si>
  <si>
    <t>誓約をしなくてもⅤ(２)は算定可。ただし、R7年度以降、加算率を下げないためにキャリアパス要件Ⅲは必須であり、R6年度中の対応はいずれにしろ必要なため、より加算率が高い新加算Ⅰを推奨。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4" eb="87">
      <t>シンカサン</t>
    </rPh>
    <rPh sb="89" eb="91">
      <t>スイショウ</t>
    </rPh>
    <phoneticPr fontId="6"/>
  </si>
  <si>
    <t>誓約をしなくてもⅤ(７)は算定可。ただし、既にキャリアパス要件Ⅳ・Ⅴを満たしていることから、R6年度中にキャリアパス要件Ⅰ～Ⅲを満たすことの誓約により、新加算Ⅰへの移行を推奨。</t>
    <rPh sb="21" eb="22">
      <t>スデ</t>
    </rPh>
    <rPh sb="29" eb="31">
      <t>ヨウケン</t>
    </rPh>
    <rPh sb="35" eb="36">
      <t>ミ</t>
    </rPh>
    <rPh sb="48" eb="50">
      <t>ネンド</t>
    </rPh>
    <rPh sb="50" eb="51">
      <t>チュウ</t>
    </rPh>
    <rPh sb="58" eb="60">
      <t>ヨウケン</t>
    </rPh>
    <rPh sb="64" eb="65">
      <t>ミ</t>
    </rPh>
    <rPh sb="70" eb="72">
      <t>セイヤク</t>
    </rPh>
    <rPh sb="76" eb="79">
      <t>シンカサン</t>
    </rPh>
    <rPh sb="82" eb="84">
      <t>イコウ</t>
    </rPh>
    <rPh sb="85" eb="87">
      <t>スイショウ</t>
    </rPh>
    <phoneticPr fontId="6"/>
  </si>
  <si>
    <t>誓約をしなくてもⅤ(10)は算定可。また、新加算Ⅲでも加算率は下がらないが、既に難易度の高いキャリアパス要件Ⅳ・Ⅴ及び職場環境等要件を満たしていることから、Ⅰ又はⅤ(1)への移行を推奨。</t>
    <rPh sb="40" eb="43">
      <t>ナンイド</t>
    </rPh>
    <rPh sb="44" eb="45">
      <t>タカ</t>
    </rPh>
    <rPh sb="57" eb="58">
      <t>オヨ</t>
    </rPh>
    <rPh sb="59" eb="66">
      <t>ショクバカンキョウトウヨウケン</t>
    </rPh>
    <phoneticPr fontId="6"/>
  </si>
  <si>
    <t>誓約をしなくてもⅤ(４)は算定可。ただしR7年度以降、加算率を下げないためにキャリアパス要件Ⅲは必須であり、R6年度中の対応はいずれにしろ必要なため、より加算率が高い新加算Ⅱを推奨。</t>
    <rPh sb="22" eb="23">
      <t>ネン</t>
    </rPh>
    <rPh sb="23" eb="24">
      <t>ド</t>
    </rPh>
    <rPh sb="24" eb="26">
      <t>イコウ</t>
    </rPh>
    <rPh sb="27" eb="30">
      <t>カサンリツ</t>
    </rPh>
    <rPh sb="31" eb="32">
      <t>サ</t>
    </rPh>
    <rPh sb="44" eb="46">
      <t>ヨウケン</t>
    </rPh>
    <rPh sb="48" eb="50">
      <t>ヒッス</t>
    </rPh>
    <rPh sb="56" eb="58">
      <t>ネンド</t>
    </rPh>
    <rPh sb="58" eb="59">
      <t>チュウ</t>
    </rPh>
    <rPh sb="60" eb="62">
      <t>タイオウ</t>
    </rPh>
    <rPh sb="69" eb="71">
      <t>ヒツヨウ</t>
    </rPh>
    <rPh sb="77" eb="80">
      <t>カサンリツ</t>
    </rPh>
    <rPh sb="81" eb="82">
      <t>タカ</t>
    </rPh>
    <rPh sb="83" eb="86">
      <t>シンカサン</t>
    </rPh>
    <rPh sb="88" eb="90">
      <t>スイショウ</t>
    </rPh>
    <phoneticPr fontId="6"/>
  </si>
  <si>
    <t>誓約をしなくてもⅤ(６)は算定可。ただし、R7年度以降、加算率を下げないためにキャリアパス要件Ⅲは必須であり、R6年度中の対応はいずれにしろ必要なため、より加算率が高いⅡ又はⅤ(3)を推奨。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</si>
  <si>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誓約をしなくてもⅤ(12)は算定可。また、新加算Ⅲでも加算率は下がらないが、既にキャリアパス要件Ⅳを満たしていることから、Ⅱへの移行を推奨。</t>
    <rPh sb="0" eb="2">
      <t>セイヤク</t>
    </rPh>
    <rPh sb="14" eb="16">
      <t>サンテイ</t>
    </rPh>
    <rPh sb="16" eb="17">
      <t>カ</t>
    </rPh>
    <phoneticPr fontId="6"/>
  </si>
  <si>
    <t>誓約をしなくてもⅤ(９)は算定可。また、新加算Ⅲでも加算率は下がらないが、既にキャリアパス要件Ⅳを満たしていることから、新加算Ⅱへの移行を推奨。</t>
    <rPh sb="0" eb="2">
      <t>セイヤク</t>
    </rPh>
    <rPh sb="13" eb="15">
      <t>サンテイ</t>
    </rPh>
    <rPh sb="15" eb="16">
      <t>カ</t>
    </rPh>
    <rPh sb="60" eb="63">
      <t>シンカサン</t>
    </rPh>
    <phoneticPr fontId="6"/>
  </si>
  <si>
    <t>旧特定加算の職種間配分ルール緩和のメリットを受けるため、キャリアパス要件Ⅳと職場環境等要件を満たして新加算Ⅱの算定を推奨。</t>
    <rPh sb="0" eb="1">
      <t>キュウ</t>
    </rPh>
    <rPh sb="1" eb="3">
      <t>トクテイ</t>
    </rPh>
    <rPh sb="3" eb="5">
      <t>カサン</t>
    </rPh>
    <rPh sb="50" eb="53">
      <t>シンカサン</t>
    </rPh>
    <rPh sb="55" eb="57">
      <t>サンテイ</t>
    </rPh>
    <rPh sb="58" eb="60">
      <t>スイショウ</t>
    </rPh>
    <phoneticPr fontId="6"/>
  </si>
  <si>
    <t>R5年度と同じ要件を継続すれば、R6年度に新加算Ⅲを算定可。</t>
    <rPh sb="2" eb="4">
      <t>ネンド</t>
    </rPh>
    <rPh sb="5" eb="6">
      <t>オナ</t>
    </rPh>
    <rPh sb="7" eb="9">
      <t>ヨウケン</t>
    </rPh>
    <rPh sb="10" eb="12">
      <t>ケイゾク</t>
    </rPh>
    <rPh sb="21" eb="22">
      <t>カ</t>
    </rPh>
    <phoneticPr fontId="6"/>
  </si>
  <si>
    <t>４月からベア加算を算定せず、６月から月額賃金改善要件Ⅱも満たさない場合、Ⅴ(８)となる。なお、R7年度以降は月額賃金改善要件Ⅱが必要。</t>
    <phoneticPr fontId="6"/>
  </si>
  <si>
    <t>旧特定加算の職種間配分ルール緩和のメリットを受けるため、キャリアパス要件Ⅳと職場環境等要件を満たして新加算Ⅱを推奨。キャリアパス要件Ⅲが必要だが、「R6年度中の対応の誓約」で可。</t>
    <rPh sb="0" eb="1">
      <t>キュウ</t>
    </rPh>
    <rPh sb="1" eb="3">
      <t>トクテイ</t>
    </rPh>
    <rPh sb="3" eb="5">
      <t>カサン</t>
    </rPh>
    <rPh sb="6" eb="8">
      <t>ショクシュ</t>
    </rPh>
    <rPh sb="8" eb="9">
      <t>カン</t>
    </rPh>
    <rPh sb="9" eb="11">
      <t>ハイブン</t>
    </rPh>
    <rPh sb="14" eb="16">
      <t>カンワ</t>
    </rPh>
    <rPh sb="22" eb="23">
      <t>ウ</t>
    </rPh>
    <rPh sb="34" eb="36">
      <t>ヨウケン</t>
    </rPh>
    <rPh sb="38" eb="40">
      <t>ショクバ</t>
    </rPh>
    <rPh sb="40" eb="42">
      <t>カンキョウ</t>
    </rPh>
    <rPh sb="42" eb="43">
      <t>トウ</t>
    </rPh>
    <rPh sb="43" eb="45">
      <t>ヨウケン</t>
    </rPh>
    <rPh sb="46" eb="47">
      <t>ミ</t>
    </rPh>
    <rPh sb="50" eb="53">
      <t>シンカサン</t>
    </rPh>
    <rPh sb="55" eb="57">
      <t>スイショウ</t>
    </rPh>
    <rPh sb="68" eb="70">
      <t>ヒツヨウ</t>
    </rPh>
    <phoneticPr fontId="6"/>
  </si>
  <si>
    <t>４月からベア加算を算定せず、６月から月額賃金改善要件Ⅱも満たさない場合、Ⅴ(11)となる。なお、R7年度以降は月額賃金改善要件Ⅱが必要。</t>
    <phoneticPr fontId="6"/>
  </si>
  <si>
    <t>補助金取得のため４月からベア加算を算定した場合、６月以降は自然と新加算Ⅲに移行可能。</t>
    <phoneticPr fontId="6"/>
  </si>
  <si>
    <t>誓約をしなくてもⅤ(13)は算定可。ただし、R7年度以降、キャリアパス要件Ⅰ・Ⅱは必須であり、いずれにせよR6年度中の対応は必要なため、より加算率が高い新加算Ⅳを推奨。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4">
      <t>ヒツヨウ</t>
    </rPh>
    <rPh sb="70" eb="73">
      <t>カサンリツ</t>
    </rPh>
    <rPh sb="74" eb="75">
      <t>タカ</t>
    </rPh>
    <rPh sb="76" eb="79">
      <t>シンカサン</t>
    </rPh>
    <rPh sb="81" eb="83">
      <t>スイショウ</t>
    </rPh>
    <phoneticPr fontId="6"/>
  </si>
  <si>
    <t>誓約をしなくてもⅤ(14)は算定可。ただし、R7年度以降、キャリアパス要件Ⅰ・Ⅱは必須であり、いずれにせよR6年度中の対応は必要なため、より加算率が高い新加算Ⅳ又はⅤ(11)を推奨。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3">
      <t>ヨウ</t>
    </rPh>
    <rPh sb="69" eb="72">
      <t>カサンリツ</t>
    </rPh>
    <rPh sb="73" eb="74">
      <t>タカ</t>
    </rPh>
    <rPh sb="76" eb="79">
      <t>シンカサン</t>
    </rPh>
    <rPh sb="79" eb="80">
      <t>マタ</t>
    </rPh>
    <rPh sb="87" eb="89">
      <t>スイショウ</t>
    </rPh>
    <phoneticPr fontId="6"/>
  </si>
  <si>
    <t>誓約をしなくてもⅤ(５)は算定可。ただし、R7年度以降、加算率を下げないためにキャリアパス要件Ⅲは必須であり、R6年度中の対応はいずれにしろ必要なため、より加算率が高いⅠ又はⅤ(1)を推奨。</t>
    <rPh sb="0" eb="2">
      <t>セイヤク</t>
    </rPh>
    <rPh sb="13" eb="15">
      <t>サンテイ</t>
    </rPh>
    <rPh sb="15" eb="16">
      <t>カ</t>
    </rPh>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</si>
  <si>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（４）令和６年４月以降の加算区分（（３）の状況に基づき自動表示）</t>
    <rPh sb="3" eb="5">
      <t>レイワ</t>
    </rPh>
    <rPh sb="6" eb="7">
      <t>ネン</t>
    </rPh>
    <rPh sb="8" eb="9">
      <t>ガツ</t>
    </rPh>
    <rPh sb="9" eb="11">
      <t>イコウ</t>
    </rPh>
    <rPh sb="12" eb="16">
      <t>カサンクブン</t>
    </rPh>
    <rPh sb="21" eb="23">
      <t>ジョウキョウ</t>
    </rPh>
    <rPh sb="24" eb="25">
      <t>モト</t>
    </rPh>
    <rPh sb="27" eb="29">
      <t>ジドウ</t>
    </rPh>
    <rPh sb="29" eb="31">
      <t>ヒョウジ</t>
    </rPh>
    <phoneticPr fontId="14"/>
  </si>
  <si>
    <t>要件（早見表）</t>
    <rPh sb="0" eb="2">
      <t>ヨウケン</t>
    </rPh>
    <rPh sb="3" eb="6">
      <t>ハヤミヒョウ</t>
    </rPh>
    <phoneticPr fontId="14"/>
  </si>
  <si>
    <t>R5年度と同じ要件を継続すれば、R6年度に新加算Ⅱを算定可。</t>
    <rPh sb="2" eb="4">
      <t>ネンド</t>
    </rPh>
    <rPh sb="5" eb="6">
      <t>オナ</t>
    </rPh>
    <rPh sb="7" eb="9">
      <t>ヨウケン</t>
    </rPh>
    <rPh sb="10" eb="12">
      <t>ケイゾク</t>
    </rPh>
    <rPh sb="21" eb="22">
      <t>カ</t>
    </rPh>
    <phoneticPr fontId="6"/>
  </si>
  <si>
    <t>R5年度と同じ要件を継続すれば、R6年度に新加算Ⅰを算定可。</t>
    <rPh sb="2" eb="4">
      <t>ネンド</t>
    </rPh>
    <rPh sb="5" eb="6">
      <t>オナ</t>
    </rPh>
    <rPh sb="7" eb="9">
      <t>ヨウケン</t>
    </rPh>
    <rPh sb="10" eb="12">
      <t>ケイゾク</t>
    </rPh>
    <rPh sb="21" eb="22">
      <t>カ</t>
    </rPh>
    <phoneticPr fontId="6"/>
  </si>
  <si>
    <t>補助金取得のため４月からベア加算を算定した場合、６月以降は自然と新加算Ⅳに移行可能。加えて、４月から旧特定加算Ⅱを算定し、６月以降、新加算Ⅴ(4)に移行することも推奨。</t>
    <rPh sb="0" eb="3">
      <t>ホジョキン</t>
    </rPh>
    <rPh sb="3" eb="5">
      <t>シュトク</t>
    </rPh>
    <rPh sb="9" eb="10">
      <t>ガツ</t>
    </rPh>
    <rPh sb="14" eb="16">
      <t>カサン</t>
    </rPh>
    <rPh sb="17" eb="19">
      <t>サンテイ</t>
    </rPh>
    <rPh sb="21" eb="23">
      <t>バアイ</t>
    </rPh>
    <rPh sb="25" eb="28">
      <t>ガツイコウ</t>
    </rPh>
    <rPh sb="29" eb="31">
      <t>シゼン</t>
    </rPh>
    <rPh sb="32" eb="35">
      <t>シンカサン</t>
    </rPh>
    <rPh sb="37" eb="39">
      <t>イコウ</t>
    </rPh>
    <rPh sb="39" eb="41">
      <t>カノウ</t>
    </rPh>
    <rPh sb="42" eb="43">
      <t>クワ</t>
    </rPh>
    <rPh sb="50" eb="51">
      <t>キュウ</t>
    </rPh>
    <rPh sb="81" eb="83">
      <t>スイショウ</t>
    </rPh>
    <phoneticPr fontId="6"/>
  </si>
  <si>
    <t>R5年度と同じ要件を継続すれば、R6年度に新加算Ⅳを算定可。なお、職種間配分ルール緩和のメリットを受けるためには、４月から旧特定加算Ⅱを算定し、６月以降、新加算Ⅴ(4)に移行することも推奨。</t>
    <rPh sb="18" eb="20">
      <t>ネンド</t>
    </rPh>
    <rPh sb="21" eb="24">
      <t>シンカサン</t>
    </rPh>
    <rPh sb="26" eb="28">
      <t>サンテイ</t>
    </rPh>
    <rPh sb="28" eb="29">
      <t>カ</t>
    </rPh>
    <rPh sb="33" eb="35">
      <t>ショクシュ</t>
    </rPh>
    <rPh sb="35" eb="36">
      <t>カン</t>
    </rPh>
    <rPh sb="36" eb="38">
      <t>ハイブン</t>
    </rPh>
    <rPh sb="41" eb="43">
      <t>カンワ</t>
    </rPh>
    <rPh sb="49" eb="50">
      <t>ウ</t>
    </rPh>
    <rPh sb="58" eb="59">
      <t>ガツ</t>
    </rPh>
    <rPh sb="61" eb="62">
      <t>キュウ</t>
    </rPh>
    <rPh sb="62" eb="64">
      <t>トクテイ</t>
    </rPh>
    <rPh sb="64" eb="66">
      <t>カサン</t>
    </rPh>
    <rPh sb="68" eb="70">
      <t>サンテイ</t>
    </rPh>
    <rPh sb="73" eb="74">
      <t>ガツ</t>
    </rPh>
    <rPh sb="74" eb="76">
      <t>イコウ</t>
    </rPh>
    <rPh sb="77" eb="80">
      <t>シンカサン</t>
    </rPh>
    <rPh sb="85" eb="87">
      <t>イコウ</t>
    </rPh>
    <rPh sb="92" eb="94">
      <t>スイショウ</t>
    </rPh>
    <phoneticPr fontId="6"/>
  </si>
  <si>
    <t>！R7年度以降、加算率を下げないためにキャリアパス要件Ⅲは必須であり、R6年度中の対応はいずれにしろ必要なため、R6.4から誓約により本要件を満たすことを推奨。</t>
    <rPh sb="62" eb="64">
      <t>セイヤク</t>
    </rPh>
    <rPh sb="67" eb="68">
      <t>ホン</t>
    </rPh>
    <rPh sb="68" eb="70">
      <t>ヨウケン</t>
    </rPh>
    <rPh sb="71" eb="72">
      <t>ミ</t>
    </rPh>
    <phoneticPr fontId="6"/>
  </si>
  <si>
    <t>！R7年度以降、いずれの区分でも必要になる上、R6.4時点でのベア加算の算定がR6.2-5の補助金の要件となるため、早期の対応を推奨。</t>
    <rPh sb="12" eb="14">
      <t>クブン</t>
    </rPh>
    <rPh sb="16" eb="18">
      <t>ヒツヨウ</t>
    </rPh>
    <rPh sb="21" eb="22">
      <t>ウエ</t>
    </rPh>
    <rPh sb="27" eb="29">
      <t>ジテン</t>
    </rPh>
    <rPh sb="33" eb="35">
      <t>カサン</t>
    </rPh>
    <rPh sb="36" eb="38">
      <t>サンテイ</t>
    </rPh>
    <rPh sb="46" eb="49">
      <t>ホジョキン</t>
    </rPh>
    <rPh sb="50" eb="52">
      <t>ヨウケン</t>
    </rPh>
    <rPh sb="58" eb="60">
      <t>ソウキ</t>
    </rPh>
    <rPh sb="61" eb="63">
      <t>タイオウ</t>
    </rPh>
    <rPh sb="64" eb="66">
      <t>スイショウ</t>
    </rPh>
    <phoneticPr fontId="6"/>
  </si>
  <si>
    <t>！R7.4以降、いずれにせよキャリアパス要件Ⅰ・Ⅱは必要になるため、ここでR6年度中の整備等を誓約し、R6.4から上位区分を算定することを推奨。</t>
    <rPh sb="57" eb="59">
      <t>ジョウイ</t>
    </rPh>
    <rPh sb="59" eb="61">
      <t>クブン</t>
    </rPh>
    <rPh sb="62" eb="64">
      <t>サンテイ</t>
    </rPh>
    <rPh sb="69" eb="71">
      <t>スイショウ</t>
    </rPh>
    <phoneticPr fontId="6"/>
  </si>
  <si>
    <t>！職種間配分ルールが緩和され、旧特定加算Ⅱ相当が算定しやすくなったことから、新規にキャリアパス要件Ⅳを満たすことを推奨。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7" eb="50">
      <t>ヨウケン４</t>
    </rPh>
    <rPh sb="51" eb="52">
      <t>ミ</t>
    </rPh>
    <rPh sb="57" eb="59">
      <t>スイショウ</t>
    </rPh>
    <phoneticPr fontId="6"/>
  </si>
  <si>
    <t>！職種間配分ルールが緩和され、旧特定加算Ⅱ相当が算定しやすくなったことから、新規に職場環境等要件の上位区分を満たすことを推奨。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1" eb="43">
      <t>ショクバ</t>
    </rPh>
    <rPh sb="43" eb="45">
      <t>カンキョウ</t>
    </rPh>
    <rPh sb="45" eb="46">
      <t>トウ</t>
    </rPh>
    <rPh sb="46" eb="48">
      <t>ヨウケン</t>
    </rPh>
    <rPh sb="49" eb="51">
      <t>ジョウイ</t>
    </rPh>
    <rPh sb="51" eb="53">
      <t>クブン</t>
    </rPh>
    <rPh sb="54" eb="55">
      <t>ミ</t>
    </rPh>
    <rPh sb="60" eb="62">
      <t>スイショウ</t>
    </rPh>
    <phoneticPr fontId="6"/>
  </si>
  <si>
    <t>R5年度末（R6.3時点）の算定状況</t>
    <rPh sb="2" eb="4">
      <t>ネンド</t>
    </rPh>
    <rPh sb="4" eb="5">
      <t>マツ</t>
    </rPh>
    <rPh sb="10" eb="12">
      <t>ジテン</t>
    </rPh>
    <rPh sb="14" eb="16">
      <t>サンテイ</t>
    </rPh>
    <rPh sb="16" eb="18">
      <t>ジョウキョウ</t>
    </rPh>
    <phoneticPr fontId="6"/>
  </si>
  <si>
    <t>！③賃金改善の見込額 (e) が ②賃金改善が必要な額 (d) を下回っています。</t>
    <rPh sb="2" eb="4">
      <t>チンギン</t>
    </rPh>
    <rPh sb="4" eb="6">
      <t>カイゼン</t>
    </rPh>
    <rPh sb="7" eb="9">
      <t>ミコミ</t>
    </rPh>
    <rPh sb="9" eb="10">
      <t>ガク</t>
    </rPh>
    <rPh sb="18" eb="22">
      <t>チンギンカイゼン</t>
    </rPh>
    <rPh sb="23" eb="25">
      <t>ヒツヨウ</t>
    </rPh>
    <rPh sb="26" eb="27">
      <t>ガク</t>
    </rPh>
    <rPh sb="33" eb="35">
      <t>シタマワ</t>
    </rPh>
    <phoneticPr fontId="14"/>
  </si>
  <si>
    <r>
      <t>令和６年度に④を原資として行う新たな賃金改善の見込額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3" eb="25">
      <t>ミコミ</t>
    </rPh>
    <rPh sb="25" eb="26">
      <t>ガク</t>
    </rPh>
    <rPh sb="34" eb="37">
      <t>キホンキュウ</t>
    </rPh>
    <rPh sb="37" eb="38">
      <t>オヨ</t>
    </rPh>
    <rPh sb="39" eb="40">
      <t>キ</t>
    </rPh>
    <rPh sb="43" eb="45">
      <t>マイツキ</t>
    </rPh>
    <rPh sb="45" eb="47">
      <t>シハラ</t>
    </rPh>
    <rPh sb="50" eb="52">
      <t>テアテ</t>
    </rPh>
    <rPh sb="53" eb="55">
      <t>イチリツ</t>
    </rPh>
    <rPh sb="56" eb="58">
      <t>ヒキア</t>
    </rPh>
    <phoneticPr fontId="14"/>
  </si>
  <si>
    <t>！⑦令和６年度の新たな賃金改善の見込額 (i = g + h) が ④令和６年度に増加する加算の見込額 (f) を下回っています。</t>
    <phoneticPr fontId="14"/>
  </si>
  <si>
    <t>(g) は (f) の見込額以上となること。ただし、ベースアップのみにより当該賃金改善を行うことができない場合（例えば、令和６年度介護報酬改定を踏まえ賃金体系等を整備途上である場合）には、必要に応じて、その他の手当、一時金等を組み合わせて実施しても差し支えない。したがって、（i） の値（g + h の合計）が (f) 以上であれば差し支えない。</t>
    <rPh sb="11" eb="13">
      <t>ミコミ</t>
    </rPh>
    <rPh sb="13" eb="14">
      <t>ガク</t>
    </rPh>
    <rPh sb="14" eb="16">
      <t>イジョウ</t>
    </rPh>
    <rPh sb="142" eb="143">
      <t>アタイ</t>
    </rPh>
    <rPh sb="151" eb="153">
      <t>ゴウケイ</t>
    </rPh>
    <rPh sb="160" eb="162">
      <t>イジョウ</t>
    </rPh>
    <rPh sb="166" eb="167">
      <t>サ</t>
    </rPh>
    <rPh sb="168" eb="169">
      <t>ツカ</t>
    </rPh>
    <phoneticPr fontId="14"/>
  </si>
  <si>
    <t>！記入・選択が必要な欄が記入されていません。</t>
    <rPh sb="1" eb="3">
      <t>キニュウ</t>
    </rPh>
    <rPh sb="4" eb="6">
      <t>センタク</t>
    </rPh>
    <rPh sb="7" eb="9">
      <t>ヒツヨウ</t>
    </rPh>
    <rPh sb="10" eb="11">
      <t>ラン</t>
    </rPh>
    <rPh sb="12" eb="14">
      <t>キニュウ</t>
    </rPh>
    <phoneticPr fontId="14"/>
  </si>
  <si>
    <t>（例）
・年齢が〇歳以下の若手職員についてのみ基本給の引上げを行う。
・退職者が少なく、事業所の賃金構成の中で定期昇給の実施（基本給の引上げによる対応）による人件費の増加が大きいことから、定期昇給と一時金の増額により対応する。</t>
    <rPh sb="1" eb="2">
      <t>レイ</t>
    </rPh>
    <rPh sb="5" eb="7">
      <t>ネンレイ</t>
    </rPh>
    <rPh sb="9" eb="10">
      <t>サイ</t>
    </rPh>
    <rPh sb="10" eb="12">
      <t>イカ</t>
    </rPh>
    <rPh sb="13" eb="15">
      <t>ワカテ</t>
    </rPh>
    <rPh sb="15" eb="17">
      <t>ショクイン</t>
    </rPh>
    <rPh sb="31" eb="32">
      <t>オコナ</t>
    </rPh>
    <phoneticPr fontId="14"/>
  </si>
  <si>
    <r>
      <t>令和７年度以降に新加算の算定を行う場合は、本要件を必ず満たす必要があることから、上記のグレー色のセルに「×」が付く場合は、令和６年度中（令和７年３月末まで）に、</t>
    </r>
    <r>
      <rPr>
        <b/>
        <u/>
        <sz val="8"/>
        <color theme="1"/>
        <rFont val="ＭＳ Ｐゴシック"/>
        <family val="3"/>
        <charset val="128"/>
      </rPr>
      <t>加算を原資とする一時金等の一部を基本給等の引上げに付け替える</t>
    </r>
    <r>
      <rPr>
        <sz val="8"/>
        <color theme="1"/>
        <rFont val="ＭＳ Ｐゴシック"/>
        <family val="3"/>
        <charset val="128"/>
      </rPr>
      <t>などの必要な対応を行うこと。</t>
    </r>
    <rPh sb="0" eb="2">
      <t>レイワ</t>
    </rPh>
    <rPh sb="3" eb="4">
      <t>ネン</t>
    </rPh>
    <rPh sb="4" eb="5">
      <t>ド</t>
    </rPh>
    <rPh sb="5" eb="7">
      <t>イコウ</t>
    </rPh>
    <rPh sb="8" eb="11">
      <t>シンカサン</t>
    </rPh>
    <rPh sb="12" eb="14">
      <t>サンテイ</t>
    </rPh>
    <rPh sb="15" eb="16">
      <t>オコナ</t>
    </rPh>
    <rPh sb="17" eb="19">
      <t>バアイ</t>
    </rPh>
    <rPh sb="25" eb="26">
      <t>カナラ</t>
    </rPh>
    <rPh sb="27" eb="28">
      <t>ミ</t>
    </rPh>
    <rPh sb="30" eb="32">
      <t>ヒツヨウ</t>
    </rPh>
    <rPh sb="40" eb="42">
      <t>ジョウキ</t>
    </rPh>
    <rPh sb="46" eb="47">
      <t>イロ</t>
    </rPh>
    <rPh sb="55" eb="56">
      <t>ツ</t>
    </rPh>
    <rPh sb="57" eb="59">
      <t>バアイ</t>
    </rPh>
    <rPh sb="80" eb="82">
      <t>カサン</t>
    </rPh>
    <rPh sb="83" eb="85">
      <t>ゲンシ</t>
    </rPh>
    <rPh sb="88" eb="91">
      <t>イチジキン</t>
    </rPh>
    <rPh sb="91" eb="92">
      <t>トウ</t>
    </rPh>
    <rPh sb="96" eb="98">
      <t>キホン</t>
    </rPh>
    <rPh sb="98" eb="99">
      <t>キュウ</t>
    </rPh>
    <rPh sb="99" eb="100">
      <t>トウ</t>
    </rPh>
    <rPh sb="101" eb="103">
      <t>ヒキア</t>
    </rPh>
    <rPh sb="113" eb="115">
      <t>ヒツヨウ</t>
    </rPh>
    <rPh sb="119" eb="120">
      <t>オコナ</t>
    </rPh>
    <phoneticPr fontId="14"/>
  </si>
  <si>
    <r>
      <t>（２）月額賃金改善要件Ⅱ（旧ベア加算相当の2/3以上の新規の月額賃金改善）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 を</t>
    </r>
    <r>
      <rPr>
        <b/>
        <u/>
        <sz val="9"/>
        <color theme="1"/>
        <rFont val="ＭＳ Ｐゴシック"/>
        <family val="3"/>
        <charset val="128"/>
      </rPr>
      <t>算定していなかった</t>
    </r>
    <r>
      <rPr>
        <b/>
        <sz val="9"/>
        <color theme="1"/>
        <rFont val="ＭＳ Ｐゴシック"/>
        <family val="3"/>
        <charset val="128"/>
      </rPr>
      <t>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6" eb="88">
      <t>サンテイ</t>
    </rPh>
    <rPh sb="95" eb="98">
      <t>ジギョウショ</t>
    </rPh>
    <phoneticPr fontId="14"/>
  </si>
  <si>
    <t>！この欄は直接要件には影響しませんが、②が①以上となっていません。</t>
    <rPh sb="3" eb="4">
      <t>ラン</t>
    </rPh>
    <rPh sb="5" eb="7">
      <t>チョクセツ</t>
    </rPh>
    <rPh sb="7" eb="9">
      <t>ヨウケン</t>
    </rPh>
    <rPh sb="11" eb="13">
      <t>エイキョウ</t>
    </rPh>
    <rPh sb="22" eb="24">
      <t>イジョウ</t>
    </rPh>
    <phoneticPr fontId="14"/>
  </si>
  <si>
    <t>②新たに増加する旧ベースアップ等加算相当を原資として実施する新たな賃金改善の見込額</t>
    <rPh sb="21" eb="23">
      <t>ゲンシ</t>
    </rPh>
    <rPh sb="26" eb="28">
      <t>ジッシ</t>
    </rPh>
    <rPh sb="30" eb="31">
      <t>アラ</t>
    </rPh>
    <rPh sb="33" eb="35">
      <t>チンギン</t>
    </rPh>
    <rPh sb="35" eb="37">
      <t>カイゼン</t>
    </rPh>
    <rPh sb="38" eb="40">
      <t>ミコミ</t>
    </rPh>
    <rPh sb="40" eb="41">
      <t>ガク</t>
    </rPh>
    <phoneticPr fontId="14"/>
  </si>
  <si>
    <t>！旧ベースアップ等加算相当の見込額の2/3以上の新規の月額賃金改善を行う計画になっていません。</t>
    <rPh sb="8" eb="9">
      <t>トウ</t>
    </rPh>
    <rPh sb="14" eb="16">
      <t>ミコミ</t>
    </rPh>
    <rPh sb="16" eb="17">
      <t>ガク</t>
    </rPh>
    <rPh sb="31" eb="33">
      <t>カイゼン</t>
    </rPh>
    <rPh sb="34" eb="35">
      <t>オコナ</t>
    </rPh>
    <rPh sb="36" eb="38">
      <t>ケイカク</t>
    </rPh>
    <phoneticPr fontId="14"/>
  </si>
  <si>
    <r>
      <t>ⅰ）うち、基本給等の新規の引上げによる賃金改善の見込額</t>
    </r>
    <r>
      <rPr>
        <b/>
        <sz val="9"/>
        <color theme="1"/>
        <rFont val="ＭＳ Ｐゴシック"/>
        <family val="3"/>
        <charset val="128"/>
      </rPr>
      <t xml:space="preserve">（①の額の2/3以上となること）
</t>
    </r>
    <r>
      <rPr>
        <sz val="8"/>
        <color theme="1"/>
        <rFont val="ＭＳ Ｐゴシック"/>
        <family val="3"/>
        <charset val="128"/>
      </rPr>
      <t>（括弧内は月額（10か月間算定するとした場合））</t>
    </r>
    <rPh sb="5" eb="7">
      <t>キホン</t>
    </rPh>
    <rPh sb="7" eb="8">
      <t>キュウ</t>
    </rPh>
    <rPh sb="8" eb="9">
      <t>トウ</t>
    </rPh>
    <rPh sb="10" eb="12">
      <t>シンキ</t>
    </rPh>
    <rPh sb="24" eb="26">
      <t>ミコミ</t>
    </rPh>
    <rPh sb="30" eb="31">
      <t>ガク</t>
    </rPh>
    <rPh sb="35" eb="37">
      <t>イジョウ</t>
    </rPh>
    <rPh sb="45" eb="47">
      <t>カッコ</t>
    </rPh>
    <rPh sb="47" eb="48">
      <t>ナイ</t>
    </rPh>
    <rPh sb="49" eb="51">
      <t>ゲツガク</t>
    </rPh>
    <phoneticPr fontId="14"/>
  </si>
  <si>
    <t>令和６年度も令和５年度のベースアップ等加算の配分のために行ったものと同等以上の賃金改善を継続することを誓約すること</t>
    <rPh sb="6" eb="8">
      <t>レイワ</t>
    </rPh>
    <rPh sb="9" eb="11">
      <t>ネンド</t>
    </rPh>
    <rPh sb="18" eb="19">
      <t>トウ</t>
    </rPh>
    <rPh sb="19" eb="21">
      <t>カサン</t>
    </rPh>
    <rPh sb="22" eb="24">
      <t>ハイブン</t>
    </rPh>
    <rPh sb="28" eb="29">
      <t>イ</t>
    </rPh>
    <rPh sb="34" eb="36">
      <t>ドウトウ</t>
    </rPh>
    <rPh sb="36" eb="38">
      <t>イジョウ</t>
    </rPh>
    <rPh sb="44" eb="46">
      <t>ケイゾク</t>
    </rPh>
    <rPh sb="51" eb="53">
      <t>セイヤク</t>
    </rPh>
    <phoneticPr fontId="14"/>
  </si>
  <si>
    <t>令和５年度も旧ベースアップ等加算を算定しており、令和６年度も同様の賃金改善を継続します。</t>
    <rPh sb="0" eb="2">
      <t>レイワ</t>
    </rPh>
    <rPh sb="3" eb="5">
      <t>ネンド</t>
    </rPh>
    <rPh sb="6" eb="7">
      <t>キュウ</t>
    </rPh>
    <rPh sb="13" eb="14">
      <t>トウ</t>
    </rPh>
    <rPh sb="14" eb="16">
      <t>カサン</t>
    </rPh>
    <rPh sb="17" eb="19">
      <t>サンテイ</t>
    </rPh>
    <rPh sb="24" eb="26">
      <t>レイワ</t>
    </rPh>
    <rPh sb="27" eb="29">
      <t>ネンド</t>
    </rPh>
    <rPh sb="30" eb="32">
      <t>ドウヨウ</t>
    </rPh>
    <rPh sb="33" eb="35">
      <t>チンギン</t>
    </rPh>
    <rPh sb="35" eb="37">
      <t>カイゼン</t>
    </rPh>
    <rPh sb="38" eb="40">
      <t>ケイゾク</t>
    </rPh>
    <phoneticPr fontId="14"/>
  </si>
  <si>
    <r>
      <t>【令和６年４・５月から</t>
    </r>
    <r>
      <rPr>
        <b/>
        <u/>
        <sz val="9"/>
        <color theme="1"/>
        <rFont val="ＭＳ Ｐゴシック"/>
        <family val="3"/>
        <charset val="128"/>
      </rPr>
      <t>新規に旧</t>
    </r>
    <r>
      <rPr>
        <b/>
        <sz val="9"/>
        <color theme="1"/>
        <rFont val="ＭＳ Ｐゴシック"/>
        <family val="3"/>
        <charset val="128"/>
      </rPr>
      <t>ベースアップ等加算を算定する事業所について】</t>
    </r>
    <rPh sb="14" eb="15">
      <t>キュウ</t>
    </rPh>
    <rPh sb="21" eb="22">
      <t>トウ</t>
    </rPh>
    <rPh sb="22" eb="24">
      <t>カサン</t>
    </rPh>
    <rPh sb="25" eb="27">
      <t>サンテイ</t>
    </rPh>
    <rPh sb="29" eb="32">
      <t>ジギョウショ</t>
    </rPh>
    <phoneticPr fontId="14"/>
  </si>
  <si>
    <t>新規に算定する事業所の旧ベースアップ等加算について、介護職員とその他の職種のそれぞれについて、賃金改善の見込額の３分の２以上が、基本給等（基本給又は決まって毎月支払われる手当）の引上げに充てられる計画になっていること</t>
    <rPh sb="0" eb="2">
      <t>シンキ</t>
    </rPh>
    <rPh sb="3" eb="5">
      <t>サンテイ</t>
    </rPh>
    <rPh sb="7" eb="10">
      <t>ジギョウショ</t>
    </rPh>
    <rPh sb="11" eb="12">
      <t>キュウ</t>
    </rPh>
    <rPh sb="18" eb="21">
      <t>トウカサン</t>
    </rPh>
    <rPh sb="64" eb="66">
      <t>キホン</t>
    </rPh>
    <rPh sb="66" eb="67">
      <t>キュウ</t>
    </rPh>
    <phoneticPr fontId="14"/>
  </si>
  <si>
    <t>！介護職員について、旧ベア加算額の2/3以上の新規の月額賃金改善の要件を満たしていません。</t>
    <rPh sb="1" eb="3">
      <t>カイゴ</t>
    </rPh>
    <rPh sb="3" eb="5">
      <t>ショクイン</t>
    </rPh>
    <rPh sb="33" eb="35">
      <t>ヨウケン</t>
    </rPh>
    <rPh sb="36" eb="37">
      <t>ミ</t>
    </rPh>
    <phoneticPr fontId="14"/>
  </si>
  <si>
    <t>うち、基本給等の新規の引上げによる賃金改善の見込額（総額）（括弧内は月額（２か月間算定するとした場合））</t>
    <rPh sb="3" eb="5">
      <t>キホン</t>
    </rPh>
    <rPh sb="5" eb="6">
      <t>キュウ</t>
    </rPh>
    <rPh sb="8" eb="10">
      <t>シンキ</t>
    </rPh>
    <rPh sb="11" eb="13">
      <t>ヒキア</t>
    </rPh>
    <phoneticPr fontId="14"/>
  </si>
  <si>
    <t>！その他の職種について、旧ベア加算額の2/3以上の新規の月額賃金改善の要件を満たしていません。</t>
    <rPh sb="3" eb="4">
      <t>タ</t>
    </rPh>
    <rPh sb="5" eb="7">
      <t>ショクシュ</t>
    </rPh>
    <rPh sb="12" eb="13">
      <t>キュウ</t>
    </rPh>
    <rPh sb="15" eb="17">
      <t>カサン</t>
    </rPh>
    <rPh sb="17" eb="18">
      <t>ガク</t>
    </rPh>
    <rPh sb="22" eb="24">
      <t>イジョウ</t>
    </rPh>
    <rPh sb="25" eb="27">
      <t>シンキ</t>
    </rPh>
    <rPh sb="28" eb="30">
      <t>ゲツガク</t>
    </rPh>
    <rPh sb="30" eb="32">
      <t>チンギン</t>
    </rPh>
    <rPh sb="32" eb="34">
      <t>カイゼン</t>
    </rPh>
    <rPh sb="35" eb="37">
      <t>ヨウケン</t>
    </rPh>
    <rPh sb="38" eb="39">
      <t>ミ</t>
    </rPh>
    <phoneticPr fontId="14"/>
  </si>
  <si>
    <t>うち、基本給等の新規の引上げによる賃金改善の見込額（総額）（括弧内は月額（２か月間算定するとした場合））</t>
    <rPh sb="8" eb="10">
      <t>シンキ</t>
    </rPh>
    <rPh sb="22" eb="24">
      <t>ミコミ</t>
    </rPh>
    <rPh sb="26" eb="28">
      <t>ソウガク</t>
    </rPh>
    <rPh sb="30" eb="32">
      <t>カッコ</t>
    </rPh>
    <rPh sb="32" eb="33">
      <t>ナイ</t>
    </rPh>
    <rPh sb="34" eb="36">
      <t>ゲツガク</t>
    </rPh>
    <phoneticPr fontId="14"/>
  </si>
  <si>
    <t>（例）
・個別の希望に基づく研修計画を作成し、年●回以上●●研修をオンラインで受講させる。
・月２回ランチミーティングを行い、業務の中での気づきの共有やお互いへのフィードバックを行う。</t>
    <rPh sb="1" eb="2">
      <t>レイ</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</si>
  <si>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phoneticPr fontId="14"/>
  </si>
  <si>
    <t>（例）
・実務経験が３年以上の介護職員に対し、実務者研修の受講費用として、○○万円を支給
・介護福祉士国家試験対策として、法人内で資格取得のための研修会を実施</t>
    <rPh sb="1" eb="2">
      <t>レイ</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</si>
  <si>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rPh sb="59" eb="61">
      <t>キサイ</t>
    </rPh>
    <rPh sb="63" eb="65">
      <t>バアイ</t>
    </rPh>
    <rPh sb="67" eb="69">
      <t>ヒダリガワ</t>
    </rPh>
    <rPh sb="87" eb="88">
      <t>イ</t>
    </rPh>
    <phoneticPr fontId="14"/>
  </si>
  <si>
    <t>⇒上記が「×」の場合、令和６年度中の実施を誓約すること。</t>
    <rPh sb="18" eb="20">
      <t>ジッシ</t>
    </rPh>
    <rPh sb="21" eb="23">
      <t>セイヤク</t>
    </rPh>
    <phoneticPr fontId="14"/>
  </si>
  <si>
    <t>！「次のイとロの両方の基準を満たす。」のチェックボックスにチェック（✓）を入れた上で、①～③のチェックボックスのうち少なくとも１つ以上にチェック（✔）を入れてください。
基準を満たさない場合は、下の「令和６年度中（令和７年３月末まで）に昇給の仕組みを整備します。」のチェックボックスにチェック（✓）を入れてください。</t>
    <rPh sb="37" eb="38">
      <t>イ</t>
    </rPh>
    <rPh sb="40" eb="41">
      <t>ウエ</t>
    </rPh>
    <rPh sb="58" eb="59">
      <t>スク</t>
    </rPh>
    <rPh sb="65" eb="67">
      <t>イジョウ</t>
    </rPh>
    <rPh sb="76" eb="77">
      <t>イ</t>
    </rPh>
    <rPh sb="86" eb="88">
      <t>キジュン</t>
    </rPh>
    <rPh sb="89" eb="90">
      <t>ミ</t>
    </rPh>
    <rPh sb="94" eb="96">
      <t>バアイ</t>
    </rPh>
    <rPh sb="98" eb="99">
      <t>シタ</t>
    </rPh>
    <rPh sb="151" eb="152">
      <t>イ</t>
    </rPh>
    <phoneticPr fontId="14"/>
  </si>
  <si>
    <t>⇒上記が「×」の場合、令和６年度中の整備を誓約すること。</t>
    <rPh sb="18" eb="20">
      <t>セイビ</t>
    </rPh>
    <rPh sb="21" eb="23">
      <t>セイヤク</t>
    </rPh>
    <phoneticPr fontId="14"/>
  </si>
  <si>
    <t>新加算Ⅰ・Ⅱ、Ⅴ⑴～⑺・⑼・⑽・⑿の要件（６月以降）</t>
    <rPh sb="0" eb="3">
      <t>シンカサン</t>
    </rPh>
    <rPh sb="18" eb="20">
      <t>ヨウケン</t>
    </rPh>
    <rPh sb="22" eb="23">
      <t>ガツ</t>
    </rPh>
    <rPh sb="23" eb="25">
      <t>イコウ</t>
    </rPh>
    <phoneticPr fontId="14"/>
  </si>
  <si>
    <t>！キャリアパス要件Ⅳの欄に「×」があるのに、左のチェックボックスにチェック（✔）が入っていません。</t>
    <rPh sb="7" eb="9">
      <t>ヨウケン</t>
    </rPh>
    <rPh sb="11" eb="12">
      <t>ラン</t>
    </rPh>
    <rPh sb="22" eb="23">
      <t>ヒダリ</t>
    </rPh>
    <phoneticPr fontId="1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</si>
  <si>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</si>
  <si>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</si>
  <si>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！「その他」にチェック（✔）した場合は、具体的な内容を記載してください。</t>
    <rPh sb="4" eb="5">
      <t>タ</t>
    </rPh>
    <rPh sb="16" eb="18">
      <t>バアイ</t>
    </rPh>
    <rPh sb="20" eb="22">
      <t>グタイ</t>
    </rPh>
    <phoneticPr fontId="14"/>
  </si>
  <si>
    <t>キャリアパス要件Ⅴ（介護福祉士等の配置要件） ⇒以下の欄が「○」の場合、要件を満たしている。</t>
    <rPh sb="6" eb="8">
      <t>ヨウケン</t>
    </rPh>
    <rPh sb="15" eb="16">
      <t>トウ</t>
    </rPh>
    <phoneticPr fontId="14"/>
  </si>
  <si>
    <t>以下の項目にオレンジ色の「×」がないか、提出前に確認すること。「×」がある場合、当該項目の記載を修正すること。</t>
    <rPh sb="10" eb="11">
      <t>イロ</t>
    </rPh>
    <phoneticPr fontId="14"/>
  </si>
  <si>
    <t>（５）</t>
    <phoneticPr fontId="14"/>
  </si>
  <si>
    <t>（６）</t>
    <phoneticPr fontId="14"/>
  </si>
  <si>
    <t>併設本体施設で要件を満たす</t>
    <rPh sb="7" eb="9">
      <t>ヨウケン</t>
    </rPh>
    <rPh sb="10" eb="11">
      <t>ミ</t>
    </rPh>
    <phoneticPr fontId="14"/>
  </si>
  <si>
    <t>併設本体事業所で要件を満たす</t>
    <rPh sb="4" eb="6">
      <t>ジギョウ</t>
    </rPh>
    <rPh sb="6" eb="7">
      <t>ショ</t>
    </rPh>
    <rPh sb="8" eb="10">
      <t>ヨウケン</t>
    </rPh>
    <rPh sb="11" eb="12">
      <t>ミ</t>
    </rPh>
    <phoneticPr fontId="10"/>
  </si>
  <si>
    <t>市町村独自の加算</t>
    <rPh sb="0" eb="3">
      <t>シチョウソン</t>
    </rPh>
    <rPh sb="3" eb="5">
      <t>ドクジ</t>
    </rPh>
    <phoneticPr fontId="6"/>
  </si>
  <si>
    <t>市町村独自の加算</t>
    <rPh sb="0" eb="3">
      <t>シチョウソン</t>
    </rPh>
    <rPh sb="3" eb="5">
      <t>ドクジ</t>
    </rPh>
    <rPh sb="6" eb="8">
      <t>カサン</t>
    </rPh>
    <phoneticPr fontId="6"/>
  </si>
  <si>
    <t>⇒ 要件を満たす職員数</t>
    <rPh sb="2" eb="4">
      <t>ヨウケン</t>
    </rPh>
    <rPh sb="5" eb="6">
      <t>ミ</t>
    </rPh>
    <rPh sb="8" eb="11">
      <t>ショクインスウ</t>
    </rPh>
    <phoneticPr fontId="14"/>
  </si>
  <si>
    <t>賃金改善額が月額平均８万円以上又は改善後の賃金が年額440万円以上となる者の数</t>
    <phoneticPr fontId="14"/>
  </si>
  <si>
    <t>キャリアパス要件Ⅳを「満たす」とした事業所数（短期入所・予防・総合事業での重複を除く。）</t>
    <rPh sb="6" eb="8">
      <t>ヨウケン</t>
    </rPh>
    <rPh sb="11" eb="12">
      <t>ミ</t>
    </rPh>
    <rPh sb="18" eb="21">
      <t>ジギョウショ</t>
    </rPh>
    <rPh sb="40" eb="41">
      <t>ノゾ</t>
    </rPh>
    <phoneticPr fontId="14"/>
  </si>
  <si>
    <t>⇐</t>
    <phoneticPr fontId="6"/>
  </si>
  <si>
    <t>！別紙様式６－２のいずれかの事業所個票でキャリアパス要件Ⅴを満たす具体的な加算区分等が選択されていません。</t>
    <rPh sb="1" eb="3">
      <t>ベッシ</t>
    </rPh>
    <rPh sb="3" eb="5">
      <t>ヨウシキ</t>
    </rPh>
    <rPh sb="14" eb="17">
      <t>ジギョウショ</t>
    </rPh>
    <rPh sb="17" eb="19">
      <t>コヒョウ</t>
    </rPh>
    <rPh sb="26" eb="28">
      <t>ヨウケン</t>
    </rPh>
    <rPh sb="30" eb="31">
      <t>ミ</t>
    </rPh>
    <rPh sb="33" eb="36">
      <t>グタイテキ</t>
    </rPh>
    <rPh sb="37" eb="39">
      <t>カサン</t>
    </rPh>
    <rPh sb="39" eb="41">
      <t>クブン</t>
    </rPh>
    <rPh sb="41" eb="42">
      <t>トウ</t>
    </rPh>
    <rPh sb="43" eb="45">
      <t>センタク</t>
    </rPh>
    <phoneticPr fontId="14"/>
  </si>
  <si>
    <t>！別紙様式６－２のいずれかの事業所個票でキャリアパス要件Ⅴを満たす具体的な加算区分等が選択されていません。</t>
    <phoneticPr fontId="14"/>
  </si>
  <si>
    <t>別紙様式６－１ 総括表</t>
    <rPh sb="0" eb="2">
      <t>ベッシ</t>
    </rPh>
    <rPh sb="2" eb="4">
      <t>ヨウシキ</t>
    </rPh>
    <rPh sb="8" eb="11">
      <t>ソウカツヒョウ</t>
    </rPh>
    <phoneticPr fontId="14"/>
  </si>
  <si>
    <t>○○ケアサービス</t>
  </si>
  <si>
    <t>〒</t>
  </si>
  <si>
    <t>東京都千代田区霞が関 1－2－2</t>
  </si>
  <si>
    <t>○○ビル 18F</t>
  </si>
  <si>
    <t>コウロウ タロウ</t>
  </si>
  <si>
    <t>厚労 太郎</t>
  </si>
  <si>
    <t>03-3571-XXXX</t>
  </si>
  <si>
    <t>E-mail</t>
  </si>
  <si>
    <t>aaa@aaa.aa.jp</t>
  </si>
  <si>
    <t xml:space="preserve">－ </t>
    <phoneticPr fontId="14"/>
  </si>
  <si>
    <t>処遇加算Ⅰ</t>
    <rPh sb="0" eb="2">
      <t>ショグウ</t>
    </rPh>
    <rPh sb="2" eb="4">
      <t>カサン</t>
    </rPh>
    <phoneticPr fontId="6"/>
  </si>
  <si>
    <t>ベア加算</t>
    <rPh sb="2" eb="4">
      <t>カサン</t>
    </rPh>
    <phoneticPr fontId="6"/>
  </si>
  <si>
    <t>キャリアパスⅤ</t>
    <phoneticPr fontId="6"/>
  </si>
  <si>
    <t>キャリアパスⅣ</t>
    <phoneticPr fontId="6"/>
  </si>
  <si>
    <t>判定用</t>
    <rPh sb="0" eb="3">
      <t>ハンテイヨウ</t>
    </rPh>
    <phoneticPr fontId="6"/>
  </si>
  <si>
    <t>職場環境等要件</t>
    <rPh sb="0" eb="7">
      <t>ショクバカンキョウトウヨウケン</t>
    </rPh>
    <phoneticPr fontId="6"/>
  </si>
  <si>
    <t>処遇加算Ⅰ・Ⅱ</t>
    <rPh sb="0" eb="2">
      <t>ショグウ</t>
    </rPh>
    <rPh sb="2" eb="4">
      <t>カサン</t>
    </rPh>
    <phoneticPr fontId="6"/>
  </si>
  <si>
    <t>提出先</t>
    <rPh sb="0" eb="2">
      <t>テイシュツ</t>
    </rPh>
    <rPh sb="2" eb="3">
      <t>サキ</t>
    </rPh>
    <phoneticPr fontId="6"/>
  </si>
  <si>
    <t>（参考）本様式で一括して提出する事業所の数</t>
    <rPh sb="4" eb="5">
      <t>ホン</t>
    </rPh>
    <rPh sb="5" eb="7">
      <t>ヨウシキ</t>
    </rPh>
    <rPh sb="8" eb="10">
      <t>イッカツ</t>
    </rPh>
    <rPh sb="12" eb="14">
      <t>テイシュツ</t>
    </rPh>
    <rPh sb="16" eb="19">
      <t>ジギョウショ</t>
    </rPh>
    <phoneticPr fontId="14"/>
  </si>
  <si>
    <r>
      <t>(b) には、令和５年度と比較して令和６年度に増加する加算の見込額として、旧３加算の</t>
    </r>
    <r>
      <rPr>
        <u/>
        <sz val="8"/>
        <rFont val="ＭＳ Ｐゴシック"/>
        <family val="3"/>
        <charset val="128"/>
      </rPr>
      <t>上位区分への移行</t>
    </r>
    <r>
      <rPr>
        <sz val="8"/>
        <rFont val="ＭＳ Ｐゴシック"/>
        <family val="3"/>
        <charset val="128"/>
      </rPr>
      <t>によるもの（令和６年４・５月分）並びに令和６年度改定での</t>
    </r>
    <r>
      <rPr>
        <u/>
        <sz val="8"/>
        <rFont val="ＭＳ Ｐゴシック"/>
        <family val="3"/>
        <charset val="128"/>
      </rPr>
      <t>加算率の引上げ</t>
    </r>
    <r>
      <rPr>
        <sz val="8"/>
        <rFont val="ＭＳ Ｐゴシック"/>
        <family val="3"/>
        <charset val="128"/>
      </rPr>
      <t>及び</t>
    </r>
    <r>
      <rPr>
        <u/>
        <sz val="8"/>
        <rFont val="ＭＳ Ｐゴシック"/>
        <family val="3"/>
        <charset val="128"/>
      </rPr>
      <t>新加算Ⅰ～Ⅳへの移行</t>
    </r>
    <r>
      <rPr>
        <sz val="8"/>
        <rFont val="ＭＳ Ｐゴシック"/>
        <family val="3"/>
        <charset val="128"/>
      </rPr>
      <t>によるもの（令和６年６月以降分）の合計額が別紙様式6-2から自動で転記される。このうち、令和７年度の賃金改善のために繰り越す額 (c) を除いた額が、(f) に転記される。</t>
    </r>
    <rPh sb="114" eb="116">
      <t>ゴウケイ</t>
    </rPh>
    <rPh sb="116" eb="117">
      <t>ガク</t>
    </rPh>
    <rPh sb="118" eb="120">
      <t>ベッシ</t>
    </rPh>
    <rPh sb="120" eb="122">
      <t>ヨウシキ</t>
    </rPh>
    <rPh sb="130" eb="132">
      <t>テンキ</t>
    </rPh>
    <rPh sb="141" eb="143">
      <t>レイワ</t>
    </rPh>
    <rPh sb="144" eb="146">
      <t>ネンド</t>
    </rPh>
    <rPh sb="147" eb="149">
      <t>チンギン</t>
    </rPh>
    <rPh sb="149" eb="151">
      <t>カイゼン</t>
    </rPh>
    <rPh sb="155" eb="156">
      <t>ク</t>
    </rPh>
    <rPh sb="157" eb="158">
      <t>コ</t>
    </rPh>
    <rPh sb="159" eb="160">
      <t>ガク</t>
    </rPh>
    <rPh sb="166" eb="167">
      <t>ノゾ</t>
    </rPh>
    <rPh sb="169" eb="170">
      <t>ガク</t>
    </rPh>
    <rPh sb="177" eb="179">
      <t>テンキ</t>
    </rPh>
    <phoneticPr fontId="14"/>
  </si>
  <si>
    <t>　サービス提供体制強化加算ⅠもしくはⅡを算定するまたは併設本体施設で要件を満たす。</t>
    <rPh sb="5" eb="9">
      <t>テイキョウ</t>
    </rPh>
    <rPh sb="9" eb="11">
      <t>キョウカ</t>
    </rPh>
    <rPh sb="11" eb="13">
      <t>カサン</t>
    </rPh>
    <phoneticPr fontId="3"/>
  </si>
  <si>
    <t>　サービス提供体制強化加算ⅠもしくはⅡ、または、それらに準ずる市町村独自の加算を算定する。</t>
    <rPh sb="5" eb="9">
      <t>テイキョウ</t>
    </rPh>
    <rPh sb="9" eb="11">
      <t>キョウカ</t>
    </rPh>
    <rPh sb="11" eb="13">
      <t>カサン</t>
    </rPh>
    <rPh sb="28" eb="29">
      <t>ジュン</t>
    </rPh>
    <rPh sb="31" eb="34">
      <t>シチョウソン</t>
    </rPh>
    <rPh sb="34" eb="36">
      <t>ドクジ</t>
    </rPh>
    <rPh sb="37" eb="39">
      <t>カサン</t>
    </rPh>
    <phoneticPr fontId="3"/>
  </si>
  <si>
    <t>　サービス提供体制強化加算ⅠもしくはⅡ、または、入居継続支援加算ⅠもしくはⅡを算定する。</t>
    <rPh sb="5" eb="9">
      <t>テイキョウ</t>
    </rPh>
    <rPh sb="9" eb="11">
      <t>キョウカ</t>
    </rPh>
    <rPh sb="11" eb="13">
      <t>カサン</t>
    </rPh>
    <phoneticPr fontId="3"/>
  </si>
  <si>
    <t>　サービス提供体制強化加算ⅠもしくはⅡを算定する、または、併設本体施設で要件を満たす。</t>
    <rPh sb="5" eb="9">
      <t>テイキョウ</t>
    </rPh>
    <rPh sb="9" eb="11">
      <t>キョウカ</t>
    </rPh>
    <rPh sb="11" eb="13">
      <t>カサン</t>
    </rPh>
    <phoneticPr fontId="3"/>
  </si>
  <si>
    <t>　併設本体事業所で要件を満たす、または、特定事業所加算ⅠもしくはⅡに準じる市町村独自の加算を算定する。</t>
    <rPh sb="1" eb="3">
      <t>ヘイセツ</t>
    </rPh>
    <rPh sb="3" eb="5">
      <t>ホンタイ</t>
    </rPh>
    <rPh sb="5" eb="7">
      <t>ジギョウ</t>
    </rPh>
    <rPh sb="7" eb="8">
      <t>ショ</t>
    </rPh>
    <rPh sb="9" eb="11">
      <t>ヨウケン</t>
    </rPh>
    <rPh sb="12" eb="13">
      <t>ミ</t>
    </rPh>
    <phoneticPr fontId="6"/>
  </si>
  <si>
    <t>キャリアパス要件Ⅲが必要だが、「R6年度中の対応の誓約」で可。加えて、補助金取得のため４月からベア加算を算定することで、６月以降、新加算Ⅲに移行可能。</t>
    <phoneticPr fontId="6"/>
  </si>
  <si>
    <t>キャリアパス要件Ⅰ・Ⅱを「R6年度中の対応の誓約」で満たし、４月から旧処遇加算Ⅱを算定可。その上で、４月からベア加算を算定せず、６月から月額賃金改善要件Ⅱも満たさない場合、Ⅴ(11)となる。</t>
    <rPh sb="26" eb="27">
      <t>ミ</t>
    </rPh>
    <rPh sb="43" eb="44">
      <t>カ</t>
    </rPh>
    <rPh sb="54" eb="56">
      <t>ヒツヨウ</t>
    </rPh>
    <phoneticPr fontId="6"/>
  </si>
  <si>
    <t>キャリアパス要件Ⅰ～Ⅲを「R6年度中の対応の誓約」で満たし、４月から旧処遇加算Ⅰを算定可。その上で、４月からベア加算を算定せず、６月から月額賃金改善要件Ⅱも満たさない場合、Ⅴ(９)となる。</t>
    <rPh sb="47" eb="48">
      <t>ウエ</t>
    </rPh>
    <phoneticPr fontId="6"/>
  </si>
  <si>
    <t>キャリアパス要件Ⅲを「R6年度中の対応の誓約」で満たし、４月から旧処遇加算Ⅰを算定可。４月からベア加算を算定せず、６月から月額賃金改善要件Ⅱも満たさない場合、Ⅴ(３)となる。</t>
    <rPh sb="6" eb="8">
      <t>ヨウケン</t>
    </rPh>
    <phoneticPr fontId="6"/>
  </si>
  <si>
    <t>キャリアパス要件Ⅲを「R6年度中の対応の誓約」で満たし、４月から旧処遇加算Ⅰを算定可。加えて、補助金取得のため４月からベア加算を算定することで、６月以降、新加算Ⅱに移行可能。</t>
    <phoneticPr fontId="6"/>
  </si>
  <si>
    <t>キャリアパス要件Ⅰ～Ⅲを「R6年度中の対応の誓約」で満たし、４月から旧処遇加算Ⅰを算定可。加えて、補助金取得のため４月からベア加算を算定することで、６月以降、新加算Ⅱに移行可能。</t>
    <phoneticPr fontId="6"/>
  </si>
  <si>
    <t>キャリアパス要件Ⅰ・Ⅱを「R6年度中の対応の誓約」で満たし、４月から旧処遇加算Ⅱを算定可。加えて、補助金取得のため４月からベア加算を算定することで、６月以降、新加算Ⅳに移行可能。</t>
    <rPh sb="45" eb="46">
      <t>クワ</t>
    </rPh>
    <rPh sb="49" eb="52">
      <t>ホジョキン</t>
    </rPh>
    <rPh sb="52" eb="54">
      <t>シュトク</t>
    </rPh>
    <rPh sb="58" eb="59">
      <t>ガツ</t>
    </rPh>
    <rPh sb="63" eb="65">
      <t>カサン</t>
    </rPh>
    <rPh sb="66" eb="68">
      <t>サンテイ</t>
    </rPh>
    <rPh sb="75" eb="78">
      <t>ガツイコウ</t>
    </rPh>
    <rPh sb="79" eb="82">
      <t>シンカサン</t>
    </rPh>
    <rPh sb="84" eb="86">
      <t>イコウ</t>
    </rPh>
    <rPh sb="86" eb="88">
      <t>カノウ</t>
    </rPh>
    <phoneticPr fontId="6"/>
  </si>
  <si>
    <t>キャリアパス要件Ⅰ～Ⅲを「R6年度中の対応の誓約」で満たし、４月から旧処遇加算Ⅰを算定可。その上で、４月からベア加算を算定せず、６月から月額賃金改善要件Ⅱも満たさない場合、Ⅴ(1)となる。</t>
    <rPh sb="47" eb="48">
      <t>ウエ</t>
    </rPh>
    <phoneticPr fontId="6"/>
  </si>
  <si>
    <t>キャリアパス要件Ⅰ～Ⅲを「R6年度中の対応の誓約」で満たし、４月から旧処遇加算Ⅰを算定可。加えて、補助金取得のため４月からベア加算を算定することで、６月以降、新加算Ⅰに移行可能。</t>
    <phoneticPr fontId="6"/>
  </si>
  <si>
    <t>キャリアパス要件Ⅲを「R6年度中の対応の誓約」で満たし、４月から旧処遇加算Ⅰを算定可。その上で、４月からベア加算を算定せず、６月から月額賃金改善要件Ⅱも満たさない場合、Ⅴ(1)となる。</t>
    <rPh sb="45" eb="46">
      <t>ウエ</t>
    </rPh>
    <phoneticPr fontId="6"/>
  </si>
  <si>
    <t>キャリアパス要件Ⅲを「R6年度中の対応の誓約」で満たし、４月から旧処遇加算Ⅰを算定可。加えて、補助金取得のため４月からベア加算を算定することで、６月以降、新加算Ⅰに移行可能。</t>
    <rPh sb="43" eb="44">
      <t>クワ</t>
    </rPh>
    <rPh sb="50" eb="52">
      <t>シュトク</t>
    </rPh>
    <rPh sb="64" eb="66">
      <t>サンテイ</t>
    </rPh>
    <rPh sb="73" eb="74">
      <t>ガツ</t>
    </rPh>
    <rPh sb="74" eb="76">
      <t>イコウ</t>
    </rPh>
    <rPh sb="77" eb="80">
      <t>シンカサン</t>
    </rPh>
    <rPh sb="82" eb="84">
      <t>イコウ</t>
    </rPh>
    <rPh sb="84" eb="86">
      <t>カノウ</t>
    </rPh>
    <phoneticPr fontId="6"/>
  </si>
  <si>
    <t>キャリアパス要件Ⅲを「R6年度中の対応の誓約」で満たし、４月から旧処遇加算Ⅰを算定可。その場合、６月以降は自然と新加算Ⅰに移行可能。</t>
    <phoneticPr fontId="6"/>
  </si>
  <si>
    <t>キャリアパス要件Ⅰ～Ⅲを「R6年度中の対応の誓約」で満たし、４月から旧処遇加算Ⅰを算定可。その場合、６月以降は自然と新加算Ⅰに移行可能。</t>
    <phoneticPr fontId="6"/>
  </si>
  <si>
    <t>キャリアパス要件Ⅲを「R6年度中の対応の誓約」で満たし、４月から旧処遇加算Ⅰを算定可。その場合、６月以降は自然と新加算Ⅱに移行可能。</t>
    <phoneticPr fontId="6"/>
  </si>
  <si>
    <t>キャリアパス要件Ⅰ～Ⅲを「R6年度中の対応の誓約」で満たし、４月から旧処遇加算Ⅰを算定可。その場合、６月以降は自然と新加算Ⅱに移行可能。</t>
    <phoneticPr fontId="6"/>
  </si>
  <si>
    <t>キャリアパス要件Ⅲを「R6年度中の対応の誓約」で満たし、４月から旧処遇加算Ⅰを算定可。その場合、６月以降は自然と新加算Ⅲに移行可能。</t>
    <phoneticPr fontId="6"/>
  </si>
  <si>
    <t>キャリアパス要件Ⅰ・Ⅱを「R6年度中の対応の誓約」で満たし、４月から旧処遇加算Ⅱを算定可。その場合、６月以降は自然と新加算Ⅳに移行可能。</t>
    <phoneticPr fontId="6"/>
  </si>
  <si>
    <t>キャリアパス要件Ⅰ～Ⅲを「R6年度中の対応の誓約」で満たし、４月から旧処遇加算Ⅰを算定可。その場合、６月以降は自然と新加算Ⅲに移行可能。さらに、新加算Ⅱへの移行も推奨。</t>
    <rPh sb="78" eb="80">
      <t>イコウ</t>
    </rPh>
    <rPh sb="81" eb="83">
      <t>スイショウ</t>
    </rPh>
    <phoneticPr fontId="6"/>
  </si>
  <si>
    <t>「満たす」から「誓約」へ</t>
    <rPh sb="1" eb="2">
      <t>ミ</t>
    </rPh>
    <rPh sb="8" eb="10">
      <t>セイヤク</t>
    </rPh>
    <phoneticPr fontId="14"/>
  </si>
  <si>
    <t>「満たす」から「満たさない」へ</t>
    <rPh sb="1" eb="2">
      <t>ミ</t>
    </rPh>
    <rPh sb="8" eb="9">
      <t>ミ</t>
    </rPh>
    <phoneticPr fontId="14"/>
  </si>
  <si>
    <t>円</t>
    <phoneticPr fontId="14"/>
  </si>
  <si>
    <t>○</t>
  </si>
  <si>
    <t>事業所個票２</t>
    <rPh sb="0" eb="3">
      <t>ジギョウショ</t>
    </rPh>
    <rPh sb="3" eb="5">
      <t>コヒョウ</t>
    </rPh>
    <phoneticPr fontId="6"/>
  </si>
  <si>
    <t>事業所個票４</t>
    <rPh sb="0" eb="3">
      <t>ジギョウショ</t>
    </rPh>
    <rPh sb="3" eb="5">
      <t>コヒョウ</t>
    </rPh>
    <phoneticPr fontId="6"/>
  </si>
  <si>
    <t>事業所個票５</t>
    <rPh sb="0" eb="3">
      <t>ジギョウショ</t>
    </rPh>
    <rPh sb="3" eb="5">
      <t>コヒョウ</t>
    </rPh>
    <phoneticPr fontId="6"/>
  </si>
  <si>
    <t>事業所個票６</t>
    <rPh sb="0" eb="3">
      <t>ジギョウショ</t>
    </rPh>
    <rPh sb="3" eb="5">
      <t>コヒョウ</t>
    </rPh>
    <phoneticPr fontId="6"/>
  </si>
  <si>
    <t>事業所個票７</t>
    <rPh sb="0" eb="3">
      <t>ジギョウショ</t>
    </rPh>
    <rPh sb="3" eb="5">
      <t>コヒョウ</t>
    </rPh>
    <phoneticPr fontId="6"/>
  </si>
  <si>
    <t>事業所個票８</t>
    <rPh sb="0" eb="3">
      <t>ジギョウショ</t>
    </rPh>
    <rPh sb="3" eb="5">
      <t>コヒョウ</t>
    </rPh>
    <phoneticPr fontId="6"/>
  </si>
  <si>
    <t>事業所個票９</t>
    <rPh sb="0" eb="3">
      <t>ジギョウショ</t>
    </rPh>
    <rPh sb="3" eb="5">
      <t>コヒョウ</t>
    </rPh>
    <phoneticPr fontId="6"/>
  </si>
  <si>
    <t>事業所個票10</t>
    <rPh sb="0" eb="3">
      <t>ジギョウショ</t>
    </rPh>
    <rPh sb="3" eb="5">
      <t>コヒョウ</t>
    </rPh>
    <phoneticPr fontId="6"/>
  </si>
  <si>
    <t>デイサービス△△</t>
    <phoneticPr fontId="6"/>
  </si>
  <si>
    <t>事業所個票３</t>
    <rPh sb="0" eb="3">
      <t>ジギョウショ</t>
    </rPh>
    <rPh sb="3" eb="5">
      <t>コヒョウ</t>
    </rPh>
    <phoneticPr fontId="6"/>
  </si>
  <si>
    <t>中央区</t>
    <rPh sb="0" eb="3">
      <t>チュウオウク</t>
    </rPh>
    <phoneticPr fontId="6"/>
  </si>
  <si>
    <t>○○の家</t>
    <rPh sb="3" eb="4">
      <t>イエ</t>
    </rPh>
    <phoneticPr fontId="6"/>
  </si>
  <si>
    <t>デイサービス△△２</t>
    <phoneticPr fontId="6"/>
  </si>
  <si>
    <t>千代田区・中央区・港区</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</si>
</sst>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 ;[Red]\-#,##0\ "/>
    <numFmt numFmtId="178" formatCode="0.000"/>
    <numFmt numFmtId="179" formatCode="#,##0_ "/>
    <numFmt numFmtId="180" formatCode="#,##0_);[Red]\(#,##0\)"/>
    <numFmt numFmtId="181" formatCode="0.000_);[Red]\(0.000\)"/>
    <numFmt numFmtId="182" formatCode="0.0000"/>
    <numFmt numFmtId="183" formatCode="0_);[Red]\(0\)"/>
  </numFmts>
  <fonts count="9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8"/>
      <color theme="1"/>
      <name val="ＭＳ ゴシック"/>
      <family val="3"/>
      <charset val="128"/>
    </font>
    <font>
      <sz val="9"/>
      <color theme="1"/>
      <name val="ＭＳ ゴシック"/>
      <family val="3"/>
      <charset val="128"/>
    </font>
    <font>
      <sz val="10"/>
      <color theme="1"/>
      <name val="ＭＳ ゴシック"/>
      <family val="3"/>
      <charset val="128"/>
    </font>
    <font>
      <sz val="6"/>
      <color theme="1"/>
      <name val="ＭＳ ゴシック"/>
      <family val="3"/>
      <charset val="128"/>
    </font>
    <font>
      <sz val="11"/>
      <color theme="1"/>
      <name val="ＭＳ ゴシック"/>
      <family val="3"/>
      <charset val="128"/>
    </font>
    <font>
      <sz val="11"/>
      <name val="ＭＳ Ｐゴシック"/>
      <family val="3"/>
      <charset val="128"/>
    </font>
    <font>
      <sz val="12"/>
      <color theme="1"/>
      <name val="ＭＳ Ｐゴシック"/>
      <family val="3"/>
      <charset val="128"/>
    </font>
    <font>
      <sz val="6"/>
      <name val="ＭＳ Ｐゴシック"/>
      <family val="3"/>
      <charset val="128"/>
    </font>
    <font>
      <b/>
      <sz val="12"/>
      <color theme="1"/>
      <name val="ＭＳ Ｐゴシック"/>
      <family val="3"/>
      <charset val="128"/>
    </font>
    <font>
      <b/>
      <sz val="11"/>
      <color theme="1"/>
      <name val="ＭＳ Ｐゴシック"/>
      <family val="3"/>
      <charset val="128"/>
    </font>
    <font>
      <b/>
      <sz val="10"/>
      <color theme="1"/>
      <name val="ＭＳ Ｐゴシック"/>
      <family val="3"/>
      <charset val="128"/>
    </font>
    <font>
      <b/>
      <sz val="9"/>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ゴシック"/>
      <family val="3"/>
      <charset val="128"/>
    </font>
    <font>
      <sz val="18"/>
      <color theme="1"/>
      <name val="ＭＳ ゴシック"/>
      <family val="3"/>
      <charset val="128"/>
    </font>
    <font>
      <u/>
      <sz val="11"/>
      <color theme="10"/>
      <name val="ＭＳ Ｐゴシック"/>
      <family val="3"/>
      <charset val="128"/>
    </font>
    <font>
      <sz val="8"/>
      <color theme="1"/>
      <name val="ＭＳ Ｐゴシック"/>
      <family val="3"/>
      <charset val="128"/>
    </font>
    <font>
      <sz val="11"/>
      <name val="Yu Gothic"/>
      <family val="3"/>
      <charset val="128"/>
      <scheme val="minor"/>
    </font>
    <font>
      <sz val="13"/>
      <color theme="1"/>
      <name val="ＭＳ Ｐゴシック"/>
      <family val="3"/>
      <charset val="128"/>
    </font>
    <font>
      <b/>
      <u/>
      <sz val="9"/>
      <color theme="1"/>
      <name val="ＭＳ Ｐゴシック"/>
      <family val="3"/>
      <charset val="128"/>
    </font>
    <font>
      <sz val="10"/>
      <name val="ＭＳ Ｐゴシック"/>
      <family val="3"/>
      <charset val="128"/>
    </font>
    <font>
      <b/>
      <sz val="11"/>
      <name val="ＭＳ Ｐゴシック"/>
      <family val="3"/>
      <charset val="128"/>
    </font>
    <font>
      <sz val="10.5"/>
      <name val="ＭＳ Ｐゴシック"/>
      <family val="3"/>
      <charset val="128"/>
    </font>
    <font>
      <b/>
      <sz val="9"/>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u/>
      <sz val="8"/>
      <name val="ＭＳ Ｐゴシック"/>
      <family val="3"/>
      <charset val="128"/>
    </font>
    <font>
      <sz val="11"/>
      <color theme="0"/>
      <name val="ＭＳ Ｐゴシック"/>
      <family val="3"/>
      <charset val="128"/>
    </font>
    <font>
      <sz val="12"/>
      <name val="ＭＳ Ｐゴシック"/>
      <family val="3"/>
      <charset val="128"/>
    </font>
    <font>
      <b/>
      <sz val="8"/>
      <color theme="1"/>
      <name val="ＭＳ Ｐゴシック"/>
      <family val="3"/>
      <charset val="128"/>
    </font>
    <font>
      <sz val="7"/>
      <color theme="1"/>
      <name val="ＭＳ Ｐゴシック"/>
      <family val="3"/>
      <charset val="128"/>
    </font>
    <font>
      <u/>
      <sz val="8"/>
      <color theme="1"/>
      <name val="ＭＳ Ｐゴシック"/>
      <family val="3"/>
      <charset val="128"/>
    </font>
    <font>
      <b/>
      <sz val="8"/>
      <color rgb="FFFF0000"/>
      <name val="ＭＳ Ｐゴシック"/>
      <family val="3"/>
      <charset val="128"/>
    </font>
    <font>
      <sz val="8"/>
      <color rgb="FFFF0000"/>
      <name val="ＭＳ Ｐゴシック"/>
      <family val="3"/>
      <charset val="128"/>
    </font>
    <font>
      <b/>
      <u/>
      <sz val="8"/>
      <color theme="1"/>
      <name val="ＭＳ Ｐゴシック"/>
      <family val="3"/>
      <charset val="128"/>
    </font>
    <font>
      <sz val="8.5"/>
      <color theme="1"/>
      <name val="ＭＳ Ｐゴシック"/>
      <family val="3"/>
      <charset val="128"/>
    </font>
    <font>
      <u/>
      <sz val="9"/>
      <color theme="1"/>
      <name val="ＭＳ Ｐゴシック"/>
      <family val="3"/>
      <charset val="128"/>
    </font>
    <font>
      <sz val="7"/>
      <name val="ＭＳ Ｐゴシック"/>
      <family val="3"/>
      <charset val="128"/>
    </font>
    <font>
      <b/>
      <sz val="12"/>
      <color rgb="FFFF0000"/>
      <name val="ＭＳ Ｐゴシック"/>
      <family val="3"/>
      <charset val="128"/>
    </font>
    <font>
      <b/>
      <sz val="9.5"/>
      <color theme="1"/>
      <name val="ＭＳ Ｐゴシック"/>
      <family val="3"/>
      <charset val="128"/>
    </font>
    <font>
      <b/>
      <sz val="11"/>
      <color rgb="FFFF0000"/>
      <name val="ＭＳ Ｐゴシック"/>
      <family val="3"/>
      <charset val="128"/>
    </font>
    <font>
      <sz val="10"/>
      <color theme="0"/>
      <name val="ＭＳ Ｐゴシック"/>
      <family val="3"/>
      <charset val="128"/>
    </font>
    <font>
      <b/>
      <sz val="10.5"/>
      <color theme="1"/>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12"/>
      <name val="ＭＳ Ｐゴシック"/>
      <family val="3"/>
      <charset val="128"/>
    </font>
    <font>
      <b/>
      <sz val="11"/>
      <color rgb="FF000000"/>
      <name val="ＭＳ Ｐゴシック"/>
      <family val="3"/>
      <charset val="128"/>
    </font>
    <font>
      <u/>
      <sz val="9"/>
      <name val="ＭＳ Ｐゴシック"/>
      <family val="3"/>
      <charset val="128"/>
    </font>
    <font>
      <sz val="9"/>
      <color rgb="FF000000"/>
      <name val="MS P ゴシック"/>
      <charset val="128"/>
    </font>
    <font>
      <sz val="9"/>
      <color rgb="FF000000"/>
      <name val="MS P ゴシック"/>
      <family val="3"/>
      <charset val="128"/>
    </font>
    <font>
      <sz val="10"/>
      <name val="Yu Gothic"/>
      <family val="3"/>
      <charset val="128"/>
      <scheme val="minor"/>
    </font>
    <font>
      <sz val="9"/>
      <name val="Yu Gothic"/>
      <family val="3"/>
      <charset val="128"/>
      <scheme val="minor"/>
    </font>
    <font>
      <sz val="8"/>
      <name val="Yu Gothic"/>
      <family val="3"/>
      <charset val="128"/>
      <scheme val="minor"/>
    </font>
    <font>
      <sz val="8"/>
      <color theme="1"/>
      <name val="Yu Gothic"/>
      <family val="3"/>
      <charset val="128"/>
      <scheme val="minor"/>
    </font>
    <font>
      <sz val="7"/>
      <color theme="1"/>
      <name val="ＭＳ ゴシック"/>
      <family val="3"/>
      <charset val="128"/>
    </font>
    <font>
      <sz val="10"/>
      <name val="ＭＳ ゴシック"/>
      <family val="3"/>
      <charset val="128"/>
    </font>
    <font>
      <sz val="8"/>
      <name val="ＭＳ ゴシック"/>
      <family val="3"/>
      <charset val="128"/>
    </font>
    <font>
      <b/>
      <sz val="9"/>
      <color theme="1"/>
      <name val="ＭＳ ゴシック"/>
      <family val="3"/>
      <charset val="128"/>
    </font>
    <font>
      <sz val="9"/>
      <color rgb="FFFF0000"/>
      <name val="ＭＳ ゴシック"/>
      <family val="3"/>
      <charset val="128"/>
    </font>
    <font>
      <sz val="11"/>
      <color theme="1" tint="0.34998626667073579"/>
      <name val="ＭＳ ゴシック"/>
      <family val="3"/>
      <charset val="128"/>
    </font>
    <font>
      <sz val="8"/>
      <color theme="1"/>
      <name val="Yu Gothic"/>
      <family val="2"/>
      <scheme val="minor"/>
    </font>
    <font>
      <sz val="9"/>
      <color rgb="FF000000"/>
      <name val="Meiryo UI"/>
      <family val="3"/>
      <charset val="128"/>
    </font>
    <font>
      <sz val="9"/>
      <name val="BIZ UDPゴシック"/>
      <family val="3"/>
      <charset val="128"/>
    </font>
    <font>
      <sz val="8"/>
      <color theme="1"/>
      <name val="BIZ UDPゴシック"/>
      <family val="3"/>
      <charset val="128"/>
    </font>
    <font>
      <sz val="11"/>
      <color theme="1"/>
      <name val="BIZ UDPゴシック"/>
      <family val="3"/>
      <charset val="128"/>
    </font>
    <font>
      <sz val="9"/>
      <color theme="1"/>
      <name val="BIZ UDPゴシック"/>
      <family val="3"/>
      <charset val="128"/>
    </font>
    <font>
      <sz val="9"/>
      <color theme="1" tint="0.249977111117893"/>
      <name val="ＭＳ ゴシック"/>
      <family val="3"/>
      <charset val="128"/>
    </font>
    <font>
      <sz val="12"/>
      <color rgb="FFFFF2CC"/>
      <name val="ＭＳ Ｐゴシック"/>
      <family val="3"/>
      <charset val="128"/>
    </font>
    <font>
      <sz val="10"/>
      <color rgb="FFFFF2CC"/>
      <name val="ＭＳ Ｐゴシック"/>
      <family val="3"/>
      <charset val="128"/>
    </font>
    <font>
      <sz val="11"/>
      <color theme="1" tint="0.249977111117893"/>
      <name val="ＭＳ Ｐゴシック"/>
      <family val="3"/>
      <charset val="128"/>
    </font>
    <font>
      <sz val="10"/>
      <color theme="1" tint="0.249977111117893"/>
      <name val="ＭＳ Ｐゴシック"/>
      <family val="3"/>
      <charset val="128"/>
    </font>
    <font>
      <sz val="11"/>
      <color theme="1" tint="0.249977111117893"/>
      <name val="ＭＳ ゴシック"/>
      <family val="3"/>
      <charset val="128"/>
    </font>
    <font>
      <sz val="10"/>
      <color theme="1" tint="0.249977111117893"/>
      <name val="ＭＳ ゴシック"/>
      <family val="3"/>
      <charset val="128"/>
    </font>
    <font>
      <sz val="9"/>
      <color rgb="FFFF0000"/>
      <name val="BIZ UDPゴシック"/>
      <family val="3"/>
      <charset val="128"/>
    </font>
    <font>
      <b/>
      <sz val="11"/>
      <name val="ＭＳ ゴシック"/>
      <family val="3"/>
      <charset val="128"/>
    </font>
    <font>
      <b/>
      <sz val="11"/>
      <color theme="1"/>
      <name val="ＭＳ ゴシック"/>
      <family val="3"/>
      <charset val="128"/>
    </font>
    <font>
      <b/>
      <sz val="10"/>
      <color theme="1"/>
      <name val="ＭＳ ゴシック"/>
      <family val="3"/>
      <charset val="128"/>
    </font>
    <font>
      <sz val="8"/>
      <color theme="1"/>
      <name val="ＭＳ ゴシック"/>
      <family val="2"/>
      <charset val="128"/>
    </font>
    <font>
      <sz val="7"/>
      <name val="ＭＳ ゴシック"/>
      <family val="3"/>
      <charset val="128"/>
    </font>
    <font>
      <sz val="9"/>
      <name val="ＭＳ ゴシック"/>
      <family val="3"/>
      <charset val="128"/>
    </font>
    <font>
      <sz val="8"/>
      <color theme="1" tint="0.249977111117893"/>
      <name val="ＭＳ ゴシック"/>
      <family val="3"/>
      <charset val="128"/>
    </font>
    <font>
      <sz val="7"/>
      <color theme="1" tint="0.249977111117893"/>
      <name val="ＭＳ ゴシック"/>
      <family val="3"/>
      <charset val="128"/>
    </font>
    <font>
      <b/>
      <sz val="10"/>
      <name val="ＭＳ ゴシック"/>
      <family val="3"/>
      <charset val="128"/>
    </font>
    <font>
      <sz val="11"/>
      <color theme="0" tint="-0.499984740745262"/>
      <name val="ＭＳ ゴシック"/>
      <family val="3"/>
      <charset val="128"/>
    </font>
    <font>
      <sz val="8"/>
      <color theme="0" tint="-0.499984740745262"/>
      <name val="ＭＳ ゴシック"/>
      <family val="3"/>
      <charset val="128"/>
    </font>
    <font>
      <sz val="14"/>
      <color theme="1"/>
      <name val="ＭＳ Ｐゴシック"/>
      <family val="3"/>
      <charset val="128"/>
    </font>
    <font>
      <sz val="8"/>
      <color theme="1" tint="0.249977111117893"/>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C000"/>
        <bgColor indexed="64"/>
      </patternFill>
    </fill>
    <fill>
      <patternFill patternType="solid">
        <fgColor rgb="FFFFE5FC"/>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auto="1"/>
      </bottom>
      <diagonal/>
    </border>
    <border>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right/>
      <top style="hair">
        <color auto="1"/>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diagonal/>
    </border>
    <border>
      <left/>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bottom style="hair">
        <color auto="1"/>
      </bottom>
      <diagonal/>
    </border>
    <border>
      <left style="hair">
        <color auto="1"/>
      </left>
      <right/>
      <top style="hair">
        <color auto="1"/>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ashed">
        <color auto="1"/>
      </bottom>
      <diagonal/>
    </border>
    <border>
      <left/>
      <right style="dashed">
        <color auto="1"/>
      </right>
      <top/>
      <bottom style="dashed">
        <color auto="1"/>
      </bottom>
      <diagonal/>
    </border>
    <border>
      <left/>
      <right/>
      <top style="dotted">
        <color auto="1"/>
      </top>
      <bottom/>
      <diagonal/>
    </border>
    <border>
      <left/>
      <right style="dashed">
        <color indexed="64"/>
      </right>
      <top style="dotted">
        <color auto="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right style="dashed">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ashed">
        <color indexed="64"/>
      </right>
      <top/>
      <bottom style="dotted">
        <color indexed="64"/>
      </bottom>
      <diagonal/>
    </border>
    <border diagonalUp="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diagonalUp="1">
      <left style="thin">
        <color theme="1" tint="0.499984740745262"/>
      </left>
      <right style="thin">
        <color theme="1" tint="0.499984740745262"/>
      </right>
      <top style="thin">
        <color theme="1" tint="0.499984740745262"/>
      </top>
      <bottom/>
      <diagonal style="thin">
        <color theme="1" tint="0.499984740745262"/>
      </diagonal>
    </border>
    <border>
      <left style="thin">
        <color theme="1" tint="0.499984740745262"/>
      </left>
      <right style="thin">
        <color theme="1" tint="0.499984740745262"/>
      </right>
      <top/>
      <bottom style="thin">
        <color theme="1" tint="0.499984740745262"/>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theme="1"/>
      </left>
      <right/>
      <top/>
      <bottom style="thin">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bottom style="thin">
        <color theme="1"/>
      </bottom>
      <diagonal/>
    </border>
    <border>
      <left style="thin">
        <color theme="1"/>
      </left>
      <right/>
      <top style="thin">
        <color indexed="64"/>
      </top>
      <bottom style="thin">
        <color indexed="64"/>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s>
  <cellStyleXfs count="5">
    <xf numFmtId="0" fontId="0" fillId="0" borderId="0"/>
    <xf numFmtId="38" fontId="4"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222">
    <xf numFmtId="0" fontId="0" fillId="0" borderId="0" xfId="0"/>
    <xf numFmtId="0" fontId="12" fillId="0" borderId="0" xfId="2">
      <alignment vertical="center"/>
    </xf>
    <xf numFmtId="0" fontId="12" fillId="0" borderId="11" xfId="2" applyBorder="1">
      <alignment vertical="center"/>
    </xf>
    <xf numFmtId="38" fontId="25" fillId="2" borderId="20" xfId="3" applyFont="1" applyFill="1" applyBorder="1" applyAlignment="1" applyProtection="1">
      <alignment vertical="center" shrinkToFit="1"/>
    </xf>
    <xf numFmtId="38" fontId="25" fillId="2" borderId="15" xfId="3" applyFont="1" applyFill="1" applyBorder="1" applyAlignment="1" applyProtection="1">
      <alignment vertical="center" shrinkToFit="1"/>
    </xf>
    <xf numFmtId="0" fontId="61" fillId="0" borderId="0" xfId="2" applyFont="1">
      <alignment vertical="center"/>
    </xf>
    <xf numFmtId="0" fontId="26" fillId="0" borderId="0" xfId="2" applyFont="1">
      <alignment vertical="center"/>
    </xf>
    <xf numFmtId="0" fontId="62" fillId="0" borderId="0" xfId="2" applyFont="1" applyAlignment="1">
      <alignment horizontal="center" vertical="center" wrapText="1"/>
    </xf>
    <xf numFmtId="0" fontId="61" fillId="0" borderId="0" xfId="2" applyFont="1" applyAlignment="1">
      <alignment vertical="center" wrapText="1"/>
    </xf>
    <xf numFmtId="0" fontId="61" fillId="0" borderId="58" xfId="2" applyFont="1" applyBorder="1" applyAlignment="1">
      <alignment horizontal="left" vertical="center" wrapText="1"/>
    </xf>
    <xf numFmtId="0" fontId="61" fillId="0" borderId="132" xfId="2" applyFont="1" applyBorder="1" applyAlignment="1">
      <alignment horizontal="left" vertical="center" wrapText="1"/>
    </xf>
    <xf numFmtId="0" fontId="26" fillId="0" borderId="132" xfId="2" applyFont="1" applyBorder="1" applyAlignment="1">
      <alignment horizontal="center" vertical="center"/>
    </xf>
    <xf numFmtId="0" fontId="61" fillId="0" borderId="132" xfId="2" applyFont="1" applyBorder="1">
      <alignment vertical="center"/>
    </xf>
    <xf numFmtId="0" fontId="61" fillId="0" borderId="61" xfId="2" applyFont="1" applyBorder="1" applyAlignment="1">
      <alignment horizontal="left" vertical="center" wrapText="1"/>
    </xf>
    <xf numFmtId="0" fontId="61" fillId="0" borderId="133" xfId="2" applyFont="1" applyBorder="1" applyAlignment="1">
      <alignment horizontal="left" vertical="center" wrapText="1"/>
    </xf>
    <xf numFmtId="0" fontId="26" fillId="0" borderId="134" xfId="2" applyFont="1" applyBorder="1" applyAlignment="1">
      <alignment horizontal="center" vertical="center"/>
    </xf>
    <xf numFmtId="0" fontId="61" fillId="0" borderId="133" xfId="2" applyFont="1" applyBorder="1">
      <alignment vertical="center"/>
    </xf>
    <xf numFmtId="0" fontId="61" fillId="0" borderId="62" xfId="2" applyFont="1" applyBorder="1" applyAlignment="1">
      <alignment horizontal="left" vertical="center" wrapText="1"/>
    </xf>
    <xf numFmtId="176" fontId="61" fillId="0" borderId="33" xfId="4" applyNumberFormat="1" applyFont="1" applyBorder="1" applyAlignment="1">
      <alignment vertical="center" wrapText="1"/>
    </xf>
    <xf numFmtId="176" fontId="61" fillId="0" borderId="11" xfId="4" applyNumberFormat="1" applyFont="1" applyBorder="1" applyAlignment="1">
      <alignment vertical="center" wrapText="1"/>
    </xf>
    <xf numFmtId="176" fontId="61" fillId="0" borderId="20" xfId="4" applyNumberFormat="1" applyFont="1" applyBorder="1" applyAlignment="1">
      <alignment vertical="center" wrapText="1"/>
    </xf>
    <xf numFmtId="176" fontId="61" fillId="0" borderId="29" xfId="4" applyNumberFormat="1" applyFont="1" applyBorder="1" applyAlignment="1">
      <alignment vertical="center" wrapText="1"/>
    </xf>
    <xf numFmtId="176" fontId="61" fillId="0" borderId="19" xfId="4" applyNumberFormat="1" applyFont="1" applyBorder="1" applyAlignment="1">
      <alignment vertical="center" wrapText="1"/>
    </xf>
    <xf numFmtId="176" fontId="61" fillId="0" borderId="62" xfId="4" applyNumberFormat="1" applyFont="1" applyBorder="1" applyAlignment="1">
      <alignment vertical="center" wrapText="1"/>
    </xf>
    <xf numFmtId="176" fontId="62" fillId="0" borderId="22" xfId="4" applyNumberFormat="1" applyFont="1" applyBorder="1" applyAlignment="1">
      <alignment horizontal="right" vertical="center" wrapText="1"/>
    </xf>
    <xf numFmtId="176" fontId="62" fillId="0" borderId="9" xfId="4" applyNumberFormat="1" applyFont="1" applyBorder="1" applyAlignment="1">
      <alignment horizontal="right" vertical="center" wrapText="1"/>
    </xf>
    <xf numFmtId="176" fontId="62" fillId="0" borderId="24" xfId="4" applyNumberFormat="1" applyFont="1" applyBorder="1" applyAlignment="1">
      <alignment horizontal="right" vertical="center" wrapText="1"/>
    </xf>
    <xf numFmtId="176" fontId="61" fillId="0" borderId="22" xfId="4" applyNumberFormat="1" applyFont="1" applyBorder="1" applyAlignment="1">
      <alignment vertical="center" wrapText="1"/>
    </xf>
    <xf numFmtId="176" fontId="61" fillId="0" borderId="9" xfId="4" applyNumberFormat="1" applyFont="1" applyBorder="1" applyAlignment="1">
      <alignment vertical="center" wrapText="1"/>
    </xf>
    <xf numFmtId="176" fontId="61" fillId="0" borderId="10" xfId="4" applyNumberFormat="1" applyFont="1" applyBorder="1" applyAlignment="1">
      <alignment vertical="center" wrapText="1"/>
    </xf>
    <xf numFmtId="176" fontId="61" fillId="0" borderId="1" xfId="4" applyNumberFormat="1" applyFont="1" applyBorder="1" applyAlignment="1">
      <alignment vertical="center" wrapText="1"/>
    </xf>
    <xf numFmtId="176" fontId="61" fillId="0" borderId="4" xfId="4" applyNumberFormat="1" applyFont="1" applyBorder="1" applyAlignment="1">
      <alignment vertical="center" wrapText="1"/>
    </xf>
    <xf numFmtId="176" fontId="61" fillId="0" borderId="30" xfId="4" applyNumberFormat="1" applyFont="1" applyBorder="1" applyAlignment="1">
      <alignment vertical="center" wrapText="1"/>
    </xf>
    <xf numFmtId="176" fontId="61" fillId="0" borderId="2" xfId="4" applyNumberFormat="1" applyFont="1" applyBorder="1" applyAlignment="1">
      <alignment vertical="center" wrapText="1"/>
    </xf>
    <xf numFmtId="176" fontId="61" fillId="0" borderId="61" xfId="4" applyNumberFormat="1" applyFont="1" applyBorder="1" applyAlignment="1">
      <alignment vertical="center" wrapText="1"/>
    </xf>
    <xf numFmtId="176" fontId="62" fillId="0" borderId="10" xfId="4" applyNumberFormat="1" applyFont="1" applyBorder="1" applyAlignment="1">
      <alignment horizontal="right" vertical="center" wrapText="1"/>
    </xf>
    <xf numFmtId="176" fontId="62" fillId="0" borderId="1" xfId="4" applyNumberFormat="1" applyFont="1" applyBorder="1" applyAlignment="1">
      <alignment horizontal="right" vertical="center" wrapText="1"/>
    </xf>
    <xf numFmtId="176" fontId="62" fillId="0" borderId="30" xfId="4" applyNumberFormat="1" applyFont="1" applyBorder="1" applyAlignment="1">
      <alignment horizontal="right" vertical="center" wrapText="1"/>
    </xf>
    <xf numFmtId="0" fontId="63" fillId="0" borderId="57" xfId="2" applyFont="1" applyBorder="1" applyAlignment="1">
      <alignment vertical="center" wrapText="1"/>
    </xf>
    <xf numFmtId="0" fontId="26" fillId="0" borderId="134" xfId="2" applyFont="1" applyBorder="1">
      <alignment vertical="center"/>
    </xf>
    <xf numFmtId="0" fontId="61" fillId="0" borderId="68" xfId="2" applyFont="1" applyBorder="1" applyAlignment="1">
      <alignment horizontal="left" vertical="center" wrapText="1"/>
    </xf>
    <xf numFmtId="0" fontId="61" fillId="0" borderId="134" xfId="2" applyFont="1" applyBorder="1" applyAlignment="1">
      <alignment horizontal="left" vertical="center" wrapText="1"/>
    </xf>
    <xf numFmtId="176" fontId="61" fillId="0" borderId="34" xfId="4" applyNumberFormat="1" applyFont="1" applyBorder="1" applyAlignment="1">
      <alignment vertical="center" wrapText="1"/>
    </xf>
    <xf numFmtId="176" fontId="61" fillId="0" borderId="35" xfId="4" applyNumberFormat="1" applyFont="1" applyBorder="1" applyAlignment="1">
      <alignment vertical="center" wrapText="1"/>
    </xf>
    <xf numFmtId="176" fontId="61" fillId="0" borderId="13" xfId="4" applyNumberFormat="1" applyFont="1" applyBorder="1" applyAlignment="1">
      <alignment vertical="center" wrapText="1"/>
    </xf>
    <xf numFmtId="176" fontId="61" fillId="0" borderId="32" xfId="4" applyNumberFormat="1" applyFont="1" applyBorder="1" applyAlignment="1">
      <alignment vertical="center" wrapText="1"/>
    </xf>
    <xf numFmtId="176" fontId="61" fillId="0" borderId="31" xfId="4" applyNumberFormat="1" applyFont="1" applyBorder="1" applyAlignment="1">
      <alignment vertical="center" wrapText="1"/>
    </xf>
    <xf numFmtId="176" fontId="61" fillId="0" borderId="16" xfId="4" applyNumberFormat="1" applyFont="1" applyBorder="1" applyAlignment="1">
      <alignment vertical="center" wrapText="1"/>
    </xf>
    <xf numFmtId="176" fontId="61" fillId="0" borderId="25" xfId="4" applyNumberFormat="1" applyFont="1" applyBorder="1" applyAlignment="1">
      <alignment vertical="center" wrapText="1"/>
    </xf>
    <xf numFmtId="176" fontId="61" fillId="0" borderId="67" xfId="4" applyNumberFormat="1" applyFont="1" applyBorder="1" applyAlignment="1">
      <alignment vertical="center" wrapText="1"/>
    </xf>
    <xf numFmtId="176" fontId="62" fillId="0" borderId="34" xfId="4" applyNumberFormat="1" applyFont="1" applyBorder="1" applyAlignment="1">
      <alignment horizontal="right" vertical="center" wrapText="1"/>
    </xf>
    <xf numFmtId="176" fontId="62" fillId="0" borderId="35" xfId="4" applyNumberFormat="1" applyFont="1" applyBorder="1" applyAlignment="1">
      <alignment horizontal="right" vertical="center" wrapText="1"/>
    </xf>
    <xf numFmtId="176" fontId="62" fillId="0" borderId="37" xfId="4" applyNumberFormat="1" applyFont="1" applyBorder="1" applyAlignment="1">
      <alignment horizontal="right" vertical="center" wrapText="1"/>
    </xf>
    <xf numFmtId="176" fontId="61" fillId="0" borderId="8" xfId="4" applyNumberFormat="1" applyFont="1" applyBorder="1" applyAlignment="1">
      <alignment vertical="center" wrapText="1"/>
    </xf>
    <xf numFmtId="176" fontId="61" fillId="0" borderId="24" xfId="4" applyNumberFormat="1" applyFont="1" applyBorder="1" applyAlignment="1">
      <alignment vertical="center" wrapText="1"/>
    </xf>
    <xf numFmtId="176" fontId="61" fillId="0" borderId="23" xfId="4" applyNumberFormat="1" applyFont="1" applyBorder="1" applyAlignment="1">
      <alignment vertical="center" wrapText="1"/>
    </xf>
    <xf numFmtId="176" fontId="61" fillId="0" borderId="58" xfId="4" applyNumberFormat="1" applyFont="1" applyBorder="1" applyAlignment="1">
      <alignment vertical="center" wrapText="1"/>
    </xf>
    <xf numFmtId="176" fontId="62" fillId="0" borderId="33" xfId="4" applyNumberFormat="1" applyFont="1" applyBorder="1" applyAlignment="1">
      <alignment horizontal="right" vertical="center" wrapText="1"/>
    </xf>
    <xf numFmtId="176" fontId="62" fillId="0" borderId="11" xfId="4" applyNumberFormat="1" applyFont="1" applyBorder="1" applyAlignment="1">
      <alignment horizontal="right" vertical="center" wrapText="1"/>
    </xf>
    <xf numFmtId="176" fontId="62" fillId="0" borderId="29" xfId="4" applyNumberFormat="1" applyFont="1" applyBorder="1" applyAlignment="1">
      <alignment horizontal="right" vertical="center" wrapText="1"/>
    </xf>
    <xf numFmtId="176" fontId="61" fillId="0" borderId="37" xfId="4" applyNumberFormat="1" applyFont="1" applyBorder="1" applyAlignment="1">
      <alignment vertical="center" wrapText="1"/>
    </xf>
    <xf numFmtId="176" fontId="61" fillId="0" borderId="36" xfId="4" applyNumberFormat="1" applyFont="1" applyBorder="1" applyAlignment="1">
      <alignment vertical="center" wrapText="1"/>
    </xf>
    <xf numFmtId="176" fontId="61" fillId="0" borderId="68" xfId="4" applyNumberFormat="1" applyFont="1" applyBorder="1" applyAlignment="1">
      <alignment vertical="center" wrapText="1"/>
    </xf>
    <xf numFmtId="176" fontId="61" fillId="0" borderId="34" xfId="4" applyNumberFormat="1" applyFont="1" applyFill="1" applyBorder="1" applyAlignment="1">
      <alignment vertical="center" wrapText="1"/>
    </xf>
    <xf numFmtId="176" fontId="61" fillId="0" borderId="35" xfId="4" applyNumberFormat="1" applyFont="1" applyFill="1" applyBorder="1" applyAlignment="1">
      <alignment vertical="center" wrapText="1"/>
    </xf>
    <xf numFmtId="0" fontId="61" fillId="0" borderId="45" xfId="2" applyFont="1" applyBorder="1">
      <alignment vertical="center"/>
    </xf>
    <xf numFmtId="0" fontId="12" fillId="0" borderId="135" xfId="2" applyBorder="1">
      <alignment vertical="center"/>
    </xf>
    <xf numFmtId="0" fontId="12" fillId="0" borderId="46" xfId="2" applyBorder="1">
      <alignment vertical="center"/>
    </xf>
    <xf numFmtId="0" fontId="12" fillId="0" borderId="27" xfId="2" applyBorder="1">
      <alignment vertical="center"/>
    </xf>
    <xf numFmtId="9" fontId="0" fillId="0" borderId="136" xfId="4" applyFont="1" applyBorder="1">
      <alignment vertical="center"/>
    </xf>
    <xf numFmtId="9" fontId="0" fillId="0" borderId="28" xfId="4" applyFont="1" applyBorder="1">
      <alignment vertical="center"/>
    </xf>
    <xf numFmtId="0" fontId="61" fillId="0" borderId="139" xfId="2" applyFont="1" applyBorder="1">
      <alignment vertical="center"/>
    </xf>
    <xf numFmtId="0" fontId="12" fillId="0" borderId="22" xfId="2" applyBorder="1">
      <alignment vertical="center"/>
    </xf>
    <xf numFmtId="0" fontId="12" fillId="0" borderId="24" xfId="2" applyBorder="1">
      <alignment vertical="center"/>
    </xf>
    <xf numFmtId="2" fontId="12" fillId="0" borderId="9" xfId="2" applyNumberFormat="1" applyBorder="1">
      <alignment vertical="center"/>
    </xf>
    <xf numFmtId="2" fontId="12" fillId="0" borderId="23" xfId="2" applyNumberFormat="1" applyBorder="1">
      <alignment vertical="center"/>
    </xf>
    <xf numFmtId="9" fontId="0" fillId="0" borderId="24" xfId="4" applyFont="1" applyBorder="1">
      <alignment vertical="center"/>
    </xf>
    <xf numFmtId="0" fontId="12" fillId="0" borderId="10" xfId="2" applyBorder="1">
      <alignment vertical="center"/>
    </xf>
    <xf numFmtId="0" fontId="12" fillId="0" borderId="30" xfId="2" applyBorder="1">
      <alignment vertical="center"/>
    </xf>
    <xf numFmtId="2" fontId="12" fillId="0" borderId="1" xfId="2" applyNumberFormat="1" applyBorder="1">
      <alignment vertical="center"/>
    </xf>
    <xf numFmtId="2" fontId="12" fillId="0" borderId="2" xfId="2" applyNumberFormat="1" applyBorder="1">
      <alignment vertical="center"/>
    </xf>
    <xf numFmtId="9" fontId="0" fillId="0" borderId="30" xfId="4" applyFont="1" applyBorder="1">
      <alignment vertical="center"/>
    </xf>
    <xf numFmtId="0" fontId="12" fillId="0" borderId="1" xfId="2" applyBorder="1">
      <alignment vertical="center"/>
    </xf>
    <xf numFmtId="0" fontId="12" fillId="0" borderId="2" xfId="2" applyBorder="1">
      <alignment vertical="center"/>
    </xf>
    <xf numFmtId="0" fontId="12" fillId="0" borderId="34" xfId="2" applyBorder="1">
      <alignment vertical="center"/>
    </xf>
    <xf numFmtId="0" fontId="12" fillId="0" borderId="37" xfId="2" applyBorder="1">
      <alignment vertical="center"/>
    </xf>
    <xf numFmtId="0" fontId="12" fillId="0" borderId="33" xfId="2" applyBorder="1">
      <alignment vertical="center"/>
    </xf>
    <xf numFmtId="0" fontId="12" fillId="0" borderId="29" xfId="2" applyBorder="1">
      <alignment vertical="center"/>
    </xf>
    <xf numFmtId="0" fontId="61" fillId="0" borderId="134" xfId="2" applyFont="1" applyBorder="1">
      <alignment vertical="center"/>
    </xf>
    <xf numFmtId="0" fontId="12" fillId="0" borderId="35" xfId="2" applyBorder="1">
      <alignment vertical="center"/>
    </xf>
    <xf numFmtId="0" fontId="71" fillId="0" borderId="0" xfId="0" applyFont="1"/>
    <xf numFmtId="0" fontId="73" fillId="0" borderId="0" xfId="2" applyFont="1" applyAlignment="1">
      <alignment horizontal="left" vertical="center"/>
    </xf>
    <xf numFmtId="0" fontId="74" fillId="0" borderId="0" xfId="0" applyFont="1"/>
    <xf numFmtId="0" fontId="75" fillId="0" borderId="0" xfId="0" applyFont="1"/>
    <xf numFmtId="0" fontId="73" fillId="0" borderId="1" xfId="2" applyFont="1" applyBorder="1" applyAlignment="1">
      <alignment horizontal="center" vertical="center" wrapText="1"/>
    </xf>
    <xf numFmtId="0" fontId="74" fillId="0" borderId="0" xfId="0" applyFont="1" applyAlignment="1">
      <alignment horizontal="left"/>
    </xf>
    <xf numFmtId="0" fontId="64" fillId="0" borderId="0" xfId="0" applyFont="1" applyAlignment="1">
      <alignment horizontal="left"/>
    </xf>
    <xf numFmtId="0" fontId="74" fillId="0" borderId="0" xfId="0" applyFont="1" applyAlignment="1"/>
    <xf numFmtId="0" fontId="64" fillId="0" borderId="0" xfId="0" applyFont="1" applyAlignment="1"/>
    <xf numFmtId="38" fontId="40" fillId="2" borderId="0" xfId="3" applyFont="1" applyFill="1" applyBorder="1" applyAlignment="1" applyProtection="1">
      <alignment vertical="center" shrinkToFit="1"/>
    </xf>
    <xf numFmtId="38" fontId="19" fillId="2" borderId="59" xfId="3" applyFont="1" applyFill="1" applyBorder="1" applyAlignment="1" applyProtection="1">
      <alignment vertical="center" shrinkToFit="1"/>
    </xf>
    <xf numFmtId="38" fontId="19" fillId="2" borderId="28" xfId="3" applyFont="1" applyFill="1" applyBorder="1" applyAlignment="1" applyProtection="1">
      <alignment vertical="center" shrinkToFit="1"/>
    </xf>
    <xf numFmtId="38" fontId="40" fillId="2" borderId="6" xfId="3" applyFont="1" applyFill="1" applyBorder="1" applyAlignment="1" applyProtection="1">
      <alignment vertical="center" shrinkToFit="1"/>
    </xf>
    <xf numFmtId="0" fontId="84" fillId="0" borderId="1" xfId="0" applyFont="1" applyBorder="1" applyAlignment="1">
      <alignment vertical="center" wrapText="1"/>
    </xf>
    <xf numFmtId="0" fontId="75" fillId="0" borderId="0" xfId="2" applyFont="1">
      <alignment vertical="center"/>
    </xf>
    <xf numFmtId="0" fontId="74" fillId="0" borderId="0" xfId="2" applyFont="1" applyAlignment="1">
      <alignment horizontal="left" vertical="center"/>
    </xf>
    <xf numFmtId="0" fontId="74" fillId="0" borderId="0" xfId="2" applyFont="1" applyAlignment="1">
      <alignment vertical="center"/>
    </xf>
    <xf numFmtId="0" fontId="76" fillId="0" borderId="1" xfId="2" applyFont="1" applyBorder="1" applyAlignment="1">
      <alignment horizontal="center" vertical="center" wrapText="1"/>
    </xf>
    <xf numFmtId="0" fontId="76" fillId="0" borderId="1" xfId="2" applyFont="1" applyBorder="1" applyAlignment="1">
      <alignment horizontal="center" vertical="center"/>
    </xf>
    <xf numFmtId="0" fontId="76" fillId="2" borderId="1" xfId="4" applyNumberFormat="1" applyFont="1" applyFill="1" applyBorder="1" applyAlignment="1">
      <alignment horizontal="center" vertical="center" wrapText="1"/>
    </xf>
    <xf numFmtId="0" fontId="74" fillId="0" borderId="1" xfId="0" applyFont="1" applyBorder="1" applyAlignment="1">
      <alignment vertical="top" wrapText="1"/>
    </xf>
    <xf numFmtId="0" fontId="74" fillId="2" borderId="1" xfId="4" applyNumberFormat="1" applyFont="1" applyFill="1" applyBorder="1" applyAlignment="1">
      <alignment horizontal="left" vertical="top" wrapText="1"/>
    </xf>
    <xf numFmtId="0" fontId="74" fillId="2" borderId="1" xfId="4" applyNumberFormat="1" applyFont="1" applyFill="1" applyBorder="1" applyAlignment="1">
      <alignment vertical="top" wrapText="1"/>
    </xf>
    <xf numFmtId="0" fontId="76" fillId="2" borderId="5" xfId="4" applyNumberFormat="1" applyFont="1" applyFill="1" applyBorder="1" applyAlignment="1">
      <alignment horizontal="center" vertical="center" wrapText="1"/>
    </xf>
    <xf numFmtId="0" fontId="74" fillId="2" borderId="5" xfId="4" applyNumberFormat="1" applyFont="1" applyFill="1" applyBorder="1" applyAlignment="1">
      <alignment vertical="top" wrapText="1"/>
    </xf>
    <xf numFmtId="0" fontId="74" fillId="2" borderId="2" xfId="4" applyNumberFormat="1" applyFont="1" applyFill="1" applyBorder="1" applyAlignment="1">
      <alignment vertical="top" wrapText="1"/>
    </xf>
    <xf numFmtId="0" fontId="74" fillId="2" borderId="2" xfId="4" applyNumberFormat="1" applyFont="1" applyFill="1" applyBorder="1" applyAlignment="1">
      <alignment horizontal="left" vertical="top" wrapText="1"/>
    </xf>
    <xf numFmtId="0" fontId="76" fillId="2" borderId="160" xfId="4" applyNumberFormat="1" applyFont="1" applyFill="1" applyBorder="1" applyAlignment="1">
      <alignment horizontal="center" vertical="center" wrapText="1"/>
    </xf>
    <xf numFmtId="0" fontId="74" fillId="2" borderId="160" xfId="4" applyNumberFormat="1" applyFont="1" applyFill="1" applyBorder="1" applyAlignment="1">
      <alignment vertical="top" wrapText="1"/>
    </xf>
    <xf numFmtId="0" fontId="76" fillId="2" borderId="11" xfId="4" applyNumberFormat="1" applyFont="1" applyFill="1" applyBorder="1" applyAlignment="1">
      <alignment horizontal="center" vertical="center" wrapText="1"/>
    </xf>
    <xf numFmtId="0" fontId="74" fillId="2" borderId="11" xfId="4" applyNumberFormat="1" applyFont="1" applyFill="1" applyBorder="1" applyAlignment="1">
      <alignment horizontal="left" vertical="top" wrapText="1"/>
    </xf>
    <xf numFmtId="0" fontId="76" fillId="0" borderId="2" xfId="2" applyFont="1" applyBorder="1" applyAlignment="1">
      <alignment horizontal="center" vertical="center"/>
    </xf>
    <xf numFmtId="0" fontId="74" fillId="2" borderId="5" xfId="4" applyNumberFormat="1" applyFont="1" applyFill="1" applyBorder="1" applyAlignment="1">
      <alignment horizontal="left" vertical="top" wrapText="1"/>
    </xf>
    <xf numFmtId="0" fontId="76" fillId="2" borderId="4" xfId="4" applyNumberFormat="1" applyFont="1" applyFill="1" applyBorder="1" applyAlignment="1">
      <alignment horizontal="center" vertical="center" wrapText="1"/>
    </xf>
    <xf numFmtId="0" fontId="74" fillId="2" borderId="160" xfId="4" applyNumberFormat="1" applyFont="1" applyFill="1" applyBorder="1" applyAlignment="1">
      <alignment horizontal="left" vertical="top" wrapText="1"/>
    </xf>
    <xf numFmtId="0" fontId="0" fillId="0" borderId="0" xfId="0" applyFont="1"/>
    <xf numFmtId="0" fontId="12" fillId="0" borderId="0" xfId="2" applyFill="1" applyBorder="1">
      <alignment vertical="center"/>
    </xf>
    <xf numFmtId="0" fontId="61" fillId="0" borderId="137" xfId="4" applyNumberFormat="1" applyFont="1" applyBorder="1" applyAlignment="1">
      <alignment horizontal="center" vertical="center" wrapText="1"/>
    </xf>
    <xf numFmtId="0" fontId="61" fillId="0" borderId="136" xfId="4" applyNumberFormat="1" applyFont="1" applyBorder="1" applyAlignment="1">
      <alignment horizontal="center" vertical="center" wrapText="1"/>
    </xf>
    <xf numFmtId="0" fontId="61" fillId="0" borderId="138" xfId="4" applyNumberFormat="1" applyFont="1" applyBorder="1" applyAlignment="1">
      <alignment horizontal="center" vertical="center" wrapText="1"/>
    </xf>
    <xf numFmtId="0" fontId="61" fillId="0" borderId="135" xfId="2" applyNumberFormat="1" applyFont="1" applyBorder="1" applyAlignment="1">
      <alignment horizontal="center" vertical="center" wrapText="1"/>
    </xf>
    <xf numFmtId="0" fontId="61" fillId="0" borderId="136" xfId="2" applyNumberFormat="1" applyFont="1" applyBorder="1" applyAlignment="1">
      <alignment horizontal="center" vertical="center" wrapText="1"/>
    </xf>
    <xf numFmtId="0" fontId="61" fillId="0" borderId="137" xfId="2" applyNumberFormat="1" applyFont="1" applyBorder="1" applyAlignment="1">
      <alignment horizontal="center" vertical="center" wrapText="1"/>
    </xf>
    <xf numFmtId="0" fontId="61" fillId="0" borderId="75" xfId="2" applyNumberFormat="1" applyFont="1" applyBorder="1" applyAlignment="1">
      <alignment horizontal="center" vertical="center" wrapText="1"/>
    </xf>
    <xf numFmtId="0" fontId="61" fillId="0" borderId="138" xfId="2" applyNumberFormat="1" applyFont="1" applyBorder="1" applyAlignment="1">
      <alignment horizontal="center" vertical="center" wrapText="1"/>
    </xf>
    <xf numFmtId="0" fontId="61" fillId="0" borderId="27" xfId="2" applyNumberFormat="1" applyFont="1" applyBorder="1" applyAlignment="1">
      <alignment horizontal="center" vertical="center"/>
    </xf>
    <xf numFmtId="0" fontId="12" fillId="0" borderId="31" xfId="2" applyBorder="1">
      <alignment vertical="center"/>
    </xf>
    <xf numFmtId="9" fontId="0" fillId="0" borderId="32" xfId="4" applyFont="1" applyBorder="1">
      <alignment vertical="center"/>
    </xf>
    <xf numFmtId="9" fontId="0" fillId="0" borderId="37" xfId="4" applyFont="1" applyBorder="1">
      <alignment vertical="center"/>
    </xf>
    <xf numFmtId="176" fontId="61" fillId="0" borderId="5" xfId="4" applyNumberFormat="1" applyFont="1" applyBorder="1" applyAlignment="1">
      <alignment vertical="center" wrapText="1"/>
    </xf>
    <xf numFmtId="176" fontId="61" fillId="0" borderId="9" xfId="4" applyNumberFormat="1" applyFont="1" applyFill="1" applyBorder="1" applyAlignment="1">
      <alignment vertical="center" wrapText="1"/>
    </xf>
    <xf numFmtId="0" fontId="62" fillId="0" borderId="0" xfId="0" applyFont="1" applyAlignment="1">
      <alignment horizontal="left" vertical="center" wrapText="1"/>
    </xf>
    <xf numFmtId="0" fontId="26" fillId="0" borderId="0" xfId="0" applyFont="1" applyAlignment="1">
      <alignment vertical="center"/>
    </xf>
    <xf numFmtId="0" fontId="61" fillId="0" borderId="24" xfId="2" applyFont="1" applyBorder="1">
      <alignment vertical="center"/>
    </xf>
    <xf numFmtId="0" fontId="61" fillId="0" borderId="30" xfId="2" applyFont="1" applyBorder="1">
      <alignment vertical="center"/>
    </xf>
    <xf numFmtId="0" fontId="61" fillId="0" borderId="52" xfId="2" applyFont="1" applyBorder="1" applyAlignment="1">
      <alignment vertical="center" wrapText="1"/>
    </xf>
    <xf numFmtId="176" fontId="61" fillId="0" borderId="37" xfId="4" applyNumberFormat="1" applyFont="1" applyFill="1" applyBorder="1" applyAlignment="1">
      <alignment vertical="center" wrapText="1"/>
    </xf>
    <xf numFmtId="0" fontId="8" fillId="2" borderId="1" xfId="0" applyFont="1" applyFill="1" applyBorder="1" applyAlignment="1" applyProtection="1">
      <alignment horizontal="center" vertical="center"/>
      <protection locked="0"/>
    </xf>
    <xf numFmtId="38" fontId="67" fillId="2" borderId="0" xfId="1" applyFont="1" applyFill="1" applyBorder="1" applyAlignment="1" applyProtection="1">
      <alignment horizontal="center"/>
    </xf>
    <xf numFmtId="38" fontId="67" fillId="2" borderId="7" xfId="1" applyFont="1" applyFill="1" applyBorder="1" applyAlignment="1" applyProtection="1">
      <alignment horizontal="center"/>
    </xf>
    <xf numFmtId="38" fontId="67" fillId="2" borderId="18" xfId="1" applyFont="1" applyFill="1" applyBorder="1" applyAlignment="1" applyProtection="1">
      <alignment horizontal="center"/>
    </xf>
    <xf numFmtId="38" fontId="66" fillId="2" borderId="0" xfId="1" applyFont="1" applyFill="1" applyBorder="1" applyAlignment="1" applyProtection="1">
      <alignment shrinkToFit="1"/>
    </xf>
    <xf numFmtId="0" fontId="74" fillId="0" borderId="5" xfId="0" applyFont="1" applyFill="1" applyBorder="1" applyAlignment="1">
      <alignment vertical="top" wrapText="1"/>
    </xf>
    <xf numFmtId="0" fontId="74" fillId="0" borderId="160" xfId="4" applyNumberFormat="1" applyFont="1" applyFill="1" applyBorder="1" applyAlignment="1">
      <alignment vertical="top" wrapText="1"/>
    </xf>
    <xf numFmtId="0" fontId="74" fillId="0" borderId="2" xfId="4" applyNumberFormat="1" applyFont="1" applyFill="1" applyBorder="1" applyAlignment="1">
      <alignment horizontal="left" vertical="top" wrapText="1"/>
    </xf>
    <xf numFmtId="0" fontId="74" fillId="0" borderId="11" xfId="4" applyNumberFormat="1" applyFont="1" applyFill="1" applyBorder="1" applyAlignment="1">
      <alignment horizontal="left" vertical="top" wrapText="1"/>
    </xf>
    <xf numFmtId="0" fontId="74" fillId="0" borderId="1" xfId="4" applyNumberFormat="1" applyFont="1" applyFill="1" applyBorder="1" applyAlignment="1">
      <alignment horizontal="left" vertical="top" wrapText="1"/>
    </xf>
    <xf numFmtId="0" fontId="74" fillId="0" borderId="1" xfId="4" applyNumberFormat="1" applyFont="1" applyFill="1" applyBorder="1" applyAlignment="1">
      <alignment vertical="top" wrapText="1"/>
    </xf>
    <xf numFmtId="0" fontId="74" fillId="0" borderId="160" xfId="0" applyFont="1" applyBorder="1" applyAlignment="1"/>
    <xf numFmtId="0" fontId="74" fillId="0" borderId="1" xfId="0" applyFont="1" applyBorder="1" applyAlignment="1">
      <alignment vertical="center" wrapText="1"/>
    </xf>
    <xf numFmtId="0" fontId="74" fillId="0" borderId="4" xfId="0" applyFont="1" applyBorder="1" applyAlignment="1">
      <alignment vertical="center" wrapText="1"/>
    </xf>
    <xf numFmtId="0" fontId="76" fillId="0" borderId="160" xfId="0" applyFont="1" applyBorder="1"/>
    <xf numFmtId="0" fontId="81" fillId="0" borderId="142" xfId="2" applyFont="1" applyBorder="1" applyAlignment="1" applyProtection="1">
      <alignment horizontal="center" vertical="center"/>
      <protection locked="0"/>
    </xf>
    <xf numFmtId="0" fontId="81" fillId="0" borderId="169" xfId="2" applyFont="1" applyBorder="1" applyAlignment="1" applyProtection="1">
      <alignment horizontal="center" vertical="center"/>
      <protection locked="0"/>
    </xf>
    <xf numFmtId="0" fontId="26" fillId="0" borderId="173" xfId="2" applyFont="1" applyBorder="1">
      <alignment vertical="center"/>
    </xf>
    <xf numFmtId="0" fontId="26" fillId="0" borderId="171" xfId="2" applyFont="1" applyBorder="1">
      <alignment vertical="center"/>
    </xf>
    <xf numFmtId="0" fontId="26" fillId="0" borderId="172" xfId="2" applyFont="1" applyBorder="1">
      <alignment vertical="center"/>
    </xf>
    <xf numFmtId="0" fontId="26" fillId="0" borderId="177" xfId="2" applyFont="1" applyBorder="1">
      <alignment vertical="center"/>
    </xf>
    <xf numFmtId="0" fontId="26" fillId="0" borderId="175" xfId="2" applyFont="1" applyBorder="1">
      <alignment vertical="center"/>
    </xf>
    <xf numFmtId="0" fontId="26" fillId="0" borderId="176" xfId="2" applyFont="1" applyBorder="1">
      <alignment vertical="center"/>
    </xf>
    <xf numFmtId="0" fontId="77" fillId="2" borderId="142" xfId="0" applyFont="1" applyFill="1" applyBorder="1" applyAlignment="1" applyProtection="1">
      <alignment horizontal="center" vertical="center"/>
      <protection locked="0"/>
    </xf>
    <xf numFmtId="0" fontId="11" fillId="2" borderId="0" xfId="0" applyFont="1" applyFill="1" applyProtection="1"/>
    <xf numFmtId="0" fontId="20" fillId="2" borderId="0" xfId="2" applyFont="1" applyFill="1" applyProtection="1">
      <alignment vertical="center"/>
    </xf>
    <xf numFmtId="0" fontId="22" fillId="2" borderId="0" xfId="0" applyFont="1" applyFill="1" applyAlignment="1" applyProtection="1"/>
    <xf numFmtId="0" fontId="83" fillId="2" borderId="0" xfId="0" applyFont="1" applyFill="1" applyAlignment="1" applyProtection="1">
      <alignment vertical="center"/>
    </xf>
    <xf numFmtId="0" fontId="11" fillId="2" borderId="0" xfId="0" applyFont="1" applyFill="1" applyAlignment="1" applyProtection="1">
      <alignment horizontal="center"/>
    </xf>
    <xf numFmtId="0" fontId="22" fillId="2" borderId="0" xfId="0" applyFont="1" applyFill="1" applyAlignment="1" applyProtection="1">
      <alignment horizontal="center"/>
    </xf>
    <xf numFmtId="0" fontId="87" fillId="0" borderId="0" xfId="0" applyFont="1" applyAlignment="1" applyProtection="1">
      <alignment vertical="center"/>
    </xf>
    <xf numFmtId="0" fontId="8" fillId="2" borderId="0" xfId="0" applyFont="1" applyFill="1" applyProtection="1"/>
    <xf numFmtId="0" fontId="11" fillId="2" borderId="52" xfId="0" applyFont="1" applyFill="1" applyBorder="1" applyProtection="1"/>
    <xf numFmtId="0" fontId="68" fillId="2" borderId="77" xfId="0" applyFont="1" applyFill="1" applyBorder="1" applyAlignment="1" applyProtection="1">
      <alignment vertical="center"/>
    </xf>
    <xf numFmtId="0" fontId="11" fillId="2" borderId="77" xfId="0" applyFont="1" applyFill="1" applyBorder="1" applyProtection="1"/>
    <xf numFmtId="0" fontId="11" fillId="2" borderId="53" xfId="0" applyFont="1" applyFill="1" applyBorder="1" applyProtection="1"/>
    <xf numFmtId="0" fontId="11" fillId="2" borderId="14" xfId="0" applyFont="1" applyFill="1" applyBorder="1" applyProtection="1"/>
    <xf numFmtId="0" fontId="11" fillId="2" borderId="43" xfId="0" applyFont="1" applyFill="1" applyBorder="1" applyProtection="1"/>
    <xf numFmtId="0" fontId="9"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wrapText="1"/>
    </xf>
    <xf numFmtId="38" fontId="9" fillId="2" borderId="0" xfId="1" applyFont="1" applyFill="1" applyBorder="1" applyAlignment="1" applyProtection="1">
      <alignment horizontal="right" vertical="center"/>
    </xf>
    <xf numFmtId="2" fontId="9" fillId="2" borderId="0" xfId="0" applyNumberFormat="1" applyFont="1" applyFill="1" applyBorder="1" applyAlignment="1" applyProtection="1">
      <alignment horizontal="right" vertical="center"/>
    </xf>
    <xf numFmtId="0" fontId="87" fillId="0" borderId="0" xfId="0" applyFont="1" applyAlignment="1" applyProtection="1">
      <alignment vertical="top"/>
    </xf>
    <xf numFmtId="0" fontId="9" fillId="2" borderId="0" xfId="0" applyFont="1" applyFill="1" applyProtection="1"/>
    <xf numFmtId="0" fontId="23" fillId="2" borderId="0" xfId="0" applyFont="1" applyFill="1" applyBorder="1" applyAlignment="1" applyProtection="1">
      <alignment vertical="center"/>
    </xf>
    <xf numFmtId="0" fontId="9" fillId="0" borderId="0" xfId="0" applyFont="1" applyBorder="1" applyAlignment="1" applyProtection="1">
      <alignment horizontal="left"/>
    </xf>
    <xf numFmtId="0" fontId="11" fillId="2" borderId="0" xfId="0" applyFont="1" applyFill="1" applyAlignment="1" applyProtection="1">
      <alignment horizontal="left"/>
    </xf>
    <xf numFmtId="0" fontId="7" fillId="2" borderId="0" xfId="0" applyFont="1" applyFill="1" applyBorder="1" applyAlignment="1" applyProtection="1">
      <alignment horizontal="left"/>
    </xf>
    <xf numFmtId="0" fontId="7" fillId="2" borderId="0" xfId="0" applyFont="1" applyFill="1" applyAlignment="1" applyProtection="1">
      <alignment horizontal="left"/>
    </xf>
    <xf numFmtId="0" fontId="7" fillId="2" borderId="0" xfId="0" applyFont="1" applyFill="1" applyProtection="1"/>
    <xf numFmtId="0" fontId="11" fillId="2" borderId="0" xfId="0" applyFont="1" applyFill="1" applyBorder="1" applyProtection="1"/>
    <xf numFmtId="0" fontId="11" fillId="2" borderId="14" xfId="0" applyFont="1" applyFill="1" applyBorder="1" applyAlignment="1" applyProtection="1">
      <alignment horizontal="left"/>
    </xf>
    <xf numFmtId="0" fontId="11" fillId="2" borderId="43" xfId="0" applyFont="1" applyFill="1" applyBorder="1" applyAlignment="1" applyProtection="1">
      <alignment horizontal="left"/>
    </xf>
    <xf numFmtId="0" fontId="9" fillId="0" borderId="0" xfId="0" applyFont="1" applyAlignment="1" applyProtection="1">
      <alignment horizontal="left"/>
    </xf>
    <xf numFmtId="0" fontId="23" fillId="2" borderId="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90" fillId="2" borderId="0" xfId="0" applyFont="1" applyFill="1" applyBorder="1" applyAlignment="1" applyProtection="1">
      <alignment horizontal="center" vertical="center"/>
    </xf>
    <xf numFmtId="0" fontId="8" fillId="2" borderId="43" xfId="0" applyFont="1" applyFill="1" applyBorder="1" applyAlignment="1" applyProtection="1">
      <alignment vertical="center"/>
    </xf>
    <xf numFmtId="0" fontId="8" fillId="2" borderId="94" xfId="0" applyFont="1" applyFill="1" applyBorder="1" applyAlignment="1" applyProtection="1">
      <alignment horizontal="right" vertical="center"/>
    </xf>
    <xf numFmtId="0" fontId="8" fillId="2" borderId="65" xfId="0" applyFont="1" applyFill="1" applyBorder="1" applyAlignment="1" applyProtection="1">
      <alignment horizontal="right" vertical="center"/>
    </xf>
    <xf numFmtId="0" fontId="8" fillId="2" borderId="65" xfId="0" applyFont="1" applyFill="1" applyBorder="1" applyAlignment="1" applyProtection="1">
      <alignment horizontal="center" vertical="center"/>
    </xf>
    <xf numFmtId="0" fontId="8" fillId="2" borderId="108" xfId="0" applyFont="1" applyFill="1" applyBorder="1" applyAlignment="1" applyProtection="1">
      <alignment vertical="center"/>
    </xf>
    <xf numFmtId="0" fontId="23" fillId="2" borderId="0" xfId="0" applyFont="1" applyFill="1" applyBorder="1" applyAlignment="1" applyProtection="1">
      <alignment horizontal="center" vertical="center"/>
    </xf>
    <xf numFmtId="176" fontId="9" fillId="2" borderId="0" xfId="0" applyNumberFormat="1" applyFont="1" applyFill="1" applyBorder="1" applyAlignment="1" applyProtection="1">
      <alignment horizontal="center" vertical="center" shrinkToFit="1"/>
    </xf>
    <xf numFmtId="0" fontId="7" fillId="2" borderId="0" xfId="0" applyFont="1" applyFill="1" applyBorder="1" applyAlignment="1" applyProtection="1">
      <alignment horizontal="left" vertical="top" wrapText="1"/>
    </xf>
    <xf numFmtId="0" fontId="11" fillId="2" borderId="94" xfId="0" applyFont="1" applyFill="1" applyBorder="1" applyProtection="1"/>
    <xf numFmtId="0" fontId="66" fillId="2" borderId="65" xfId="0" applyFont="1" applyFill="1" applyBorder="1" applyAlignment="1" applyProtection="1">
      <alignment horizontal="center" vertical="center"/>
    </xf>
    <xf numFmtId="0" fontId="11" fillId="2" borderId="108" xfId="0" applyFont="1" applyFill="1" applyBorder="1" applyProtection="1"/>
    <xf numFmtId="0" fontId="8" fillId="2" borderId="0" xfId="0" applyFont="1" applyFill="1" applyAlignment="1" applyProtection="1">
      <alignment vertical="top"/>
    </xf>
    <xf numFmtId="0" fontId="9" fillId="2" borderId="0" xfId="0" applyFont="1" applyFill="1" applyBorder="1" applyAlignment="1" applyProtection="1">
      <alignment horizontal="left" vertical="top"/>
    </xf>
    <xf numFmtId="0" fontId="23" fillId="2" borderId="6" xfId="0" applyFont="1" applyFill="1" applyBorder="1" applyAlignment="1" applyProtection="1">
      <alignment vertical="center"/>
    </xf>
    <xf numFmtId="0" fontId="9" fillId="2" borderId="1" xfId="0" applyFont="1" applyFill="1" applyBorder="1" applyAlignment="1" applyProtection="1">
      <alignment horizontal="center" vertical="center"/>
    </xf>
    <xf numFmtId="0" fontId="9" fillId="7" borderId="1" xfId="0" applyFont="1" applyFill="1" applyBorder="1" applyAlignment="1" applyProtection="1">
      <alignment horizontal="center" vertical="center"/>
    </xf>
    <xf numFmtId="0" fontId="9" fillId="7" borderId="11" xfId="0" applyFont="1" applyFill="1" applyBorder="1" applyAlignment="1" applyProtection="1">
      <alignment horizontal="center" vertical="center"/>
    </xf>
    <xf numFmtId="0" fontId="9" fillId="2" borderId="1" xfId="0" applyFont="1" applyFill="1" applyBorder="1" applyAlignment="1" applyProtection="1">
      <alignment vertical="center"/>
    </xf>
    <xf numFmtId="0" fontId="11" fillId="2" borderId="0" xfId="0" applyFont="1" applyFill="1" applyAlignment="1" applyProtection="1">
      <alignment horizontal="left" vertical="center"/>
    </xf>
    <xf numFmtId="0" fontId="11" fillId="2" borderId="0" xfId="0" applyFont="1" applyFill="1" applyAlignment="1" applyProtection="1"/>
    <xf numFmtId="0" fontId="9" fillId="2" borderId="0" xfId="0" applyFont="1" applyFill="1" applyAlignment="1" applyProtection="1">
      <alignment vertical="center"/>
    </xf>
    <xf numFmtId="0" fontId="9" fillId="2" borderId="0" xfId="0" applyFont="1" applyFill="1" applyAlignment="1" applyProtection="1">
      <alignment horizontal="center" vertical="center"/>
    </xf>
    <xf numFmtId="0" fontId="8" fillId="2" borderId="0" xfId="0" applyFont="1" applyFill="1" applyAlignment="1" applyProtection="1"/>
    <xf numFmtId="0" fontId="67" fillId="2" borderId="0" xfId="0" applyFont="1" applyFill="1" applyProtection="1"/>
    <xf numFmtId="0" fontId="8" fillId="2" borderId="0" xfId="0" applyFont="1" applyFill="1" applyAlignment="1" applyProtection="1">
      <alignment horizontal="left" vertical="top"/>
    </xf>
    <xf numFmtId="0" fontId="66" fillId="7" borderId="1" xfId="0" applyFont="1" applyFill="1" applyBorder="1" applyAlignment="1" applyProtection="1">
      <alignment horizontal="center" vertical="center"/>
    </xf>
    <xf numFmtId="0" fontId="11" fillId="2" borderId="0" xfId="0" applyFont="1" applyFill="1" applyAlignment="1" applyProtection="1">
      <alignment wrapText="1"/>
    </xf>
    <xf numFmtId="0" fontId="11" fillId="2" borderId="0" xfId="0" applyFont="1" applyFill="1" applyAlignment="1" applyProtection="1">
      <alignment horizontal="left" wrapText="1"/>
    </xf>
    <xf numFmtId="0" fontId="11" fillId="2" borderId="17" xfId="0" applyFont="1" applyFill="1" applyBorder="1" applyProtection="1"/>
    <xf numFmtId="0" fontId="65" fillId="0" borderId="5" xfId="0" applyFont="1" applyFill="1" applyBorder="1" applyAlignment="1" applyProtection="1">
      <alignment horizontal="left" vertical="top"/>
    </xf>
    <xf numFmtId="0" fontId="7" fillId="2" borderId="0" xfId="0" applyFont="1" applyFill="1" applyBorder="1" applyAlignment="1" applyProtection="1">
      <alignment horizontal="left" vertical="center"/>
    </xf>
    <xf numFmtId="0" fontId="9" fillId="7" borderId="160" xfId="0" applyFont="1" applyFill="1" applyBorder="1" applyAlignment="1" applyProtection="1">
      <alignment horizontal="center" vertical="center"/>
    </xf>
    <xf numFmtId="0" fontId="7" fillId="2" borderId="0" xfId="0" applyFont="1" applyFill="1" applyAlignment="1" applyProtection="1">
      <alignment horizontal="left" wrapText="1"/>
    </xf>
    <xf numFmtId="182" fontId="11" fillId="2" borderId="0" xfId="0" applyNumberFormat="1" applyFont="1" applyFill="1" applyProtection="1"/>
    <xf numFmtId="0" fontId="11" fillId="2" borderId="0" xfId="0" applyFont="1" applyFill="1" applyAlignment="1" applyProtection="1">
      <alignment horizontal="left" vertical="top"/>
    </xf>
    <xf numFmtId="0" fontId="77" fillId="2" borderId="0" xfId="0" applyFont="1" applyFill="1" applyProtection="1"/>
    <xf numFmtId="0" fontId="82" fillId="2" borderId="0" xfId="0" applyFont="1" applyFill="1" applyProtection="1"/>
    <xf numFmtId="0" fontId="70" fillId="2" borderId="0" xfId="0" applyFont="1" applyFill="1" applyProtection="1"/>
    <xf numFmtId="0" fontId="77" fillId="2" borderId="0" xfId="0" applyFont="1" applyFill="1" applyAlignment="1" applyProtection="1">
      <alignment horizontal="left"/>
    </xf>
    <xf numFmtId="38" fontId="83" fillId="2" borderId="0" xfId="1" applyFont="1" applyFill="1" applyBorder="1" applyAlignment="1" applyProtection="1">
      <alignment horizontal="right" vertical="center"/>
    </xf>
    <xf numFmtId="0" fontId="11" fillId="2" borderId="0" xfId="0" applyFont="1" applyFill="1" applyAlignment="1" applyProtection="1">
      <alignment vertical="center"/>
    </xf>
    <xf numFmtId="0" fontId="65" fillId="2" borderId="0" xfId="0" applyFont="1" applyFill="1" applyAlignment="1" applyProtection="1">
      <alignment horizontal="right" vertical="center"/>
    </xf>
    <xf numFmtId="0" fontId="65" fillId="2" borderId="0" xfId="0" applyFont="1" applyFill="1" applyAlignment="1" applyProtection="1">
      <alignment vertical="center"/>
    </xf>
    <xf numFmtId="0" fontId="69" fillId="2" borderId="0" xfId="0" applyFont="1" applyFill="1" applyAlignment="1" applyProtection="1">
      <alignment vertical="center"/>
    </xf>
    <xf numFmtId="0" fontId="77" fillId="2" borderId="0" xfId="0" applyFont="1" applyFill="1" applyAlignment="1" applyProtection="1">
      <alignment horizontal="center" vertical="center"/>
    </xf>
    <xf numFmtId="0" fontId="77" fillId="3" borderId="0" xfId="0" applyFont="1" applyFill="1" applyBorder="1" applyAlignment="1" applyProtection="1">
      <alignment horizontal="center" vertical="center"/>
    </xf>
    <xf numFmtId="0" fontId="95" fillId="2" borderId="0" xfId="0" applyFont="1" applyFill="1" applyProtection="1"/>
    <xf numFmtId="0" fontId="77" fillId="2" borderId="142" xfId="0" applyFont="1" applyFill="1" applyBorder="1" applyAlignment="1" applyProtection="1">
      <alignment horizontal="center" vertical="center"/>
    </xf>
    <xf numFmtId="0" fontId="77" fillId="2" borderId="0" xfId="0" applyFont="1" applyFill="1" applyBorder="1" applyAlignment="1" applyProtection="1">
      <alignment horizontal="center" vertical="center"/>
    </xf>
    <xf numFmtId="0" fontId="94" fillId="2" borderId="0" xfId="0" applyFont="1" applyFill="1" applyProtection="1"/>
    <xf numFmtId="0" fontId="7" fillId="2" borderId="0" xfId="0" applyFont="1" applyFill="1" applyAlignment="1" applyProtection="1">
      <alignment vertical="center"/>
    </xf>
    <xf numFmtId="0" fontId="12" fillId="2" borderId="0" xfId="2" applyFill="1" applyProtection="1">
      <alignment vertical="center"/>
    </xf>
    <xf numFmtId="0" fontId="96" fillId="2" borderId="0" xfId="2" applyFont="1" applyFill="1" applyProtection="1">
      <alignment vertical="center"/>
    </xf>
    <xf numFmtId="0" fontId="12" fillId="0" borderId="0" xfId="2" applyProtection="1">
      <alignment vertical="center"/>
    </xf>
    <xf numFmtId="0" fontId="27" fillId="2" borderId="0" xfId="2" applyFont="1" applyFill="1" applyProtection="1">
      <alignment vertical="center"/>
    </xf>
    <xf numFmtId="0" fontId="27" fillId="0" borderId="0" xfId="2" applyFont="1" applyAlignment="1" applyProtection="1">
      <alignment horizontal="center" vertical="center"/>
    </xf>
    <xf numFmtId="49" fontId="25" fillId="2" borderId="0" xfId="2" applyNumberFormat="1" applyFont="1" applyFill="1" applyAlignment="1" applyProtection="1">
      <alignment horizontal="center" vertical="center"/>
    </xf>
    <xf numFmtId="49" fontId="25" fillId="2" borderId="0" xfId="2" applyNumberFormat="1" applyFont="1" applyFill="1" applyAlignment="1" applyProtection="1">
      <alignment horizontal="left" vertical="center"/>
    </xf>
    <xf numFmtId="0" fontId="15" fillId="2" borderId="0" xfId="2" applyFont="1" applyFill="1" applyProtection="1">
      <alignment vertical="center"/>
    </xf>
    <xf numFmtId="0" fontId="16" fillId="2" borderId="0" xfId="2" applyFont="1" applyFill="1" applyAlignment="1" applyProtection="1"/>
    <xf numFmtId="0" fontId="29" fillId="2" borderId="0" xfId="2" applyFont="1" applyFill="1" applyProtection="1">
      <alignment vertical="center"/>
    </xf>
    <xf numFmtId="0" fontId="29" fillId="0" borderId="0" xfId="2" applyFont="1" applyProtection="1">
      <alignment vertical="center"/>
    </xf>
    <xf numFmtId="0" fontId="21" fillId="2" borderId="49" xfId="2" applyFont="1" applyFill="1" applyBorder="1" applyProtection="1">
      <alignment vertical="center"/>
    </xf>
    <xf numFmtId="0" fontId="21" fillId="2" borderId="49" xfId="2" quotePrefix="1" applyFont="1" applyFill="1" applyBorder="1" applyAlignment="1" applyProtection="1">
      <alignment vertical="center"/>
    </xf>
    <xf numFmtId="0" fontId="21" fillId="2" borderId="2" xfId="2" applyFont="1" applyFill="1" applyBorder="1" applyProtection="1">
      <alignment vertical="center"/>
    </xf>
    <xf numFmtId="0" fontId="21" fillId="2" borderId="3" xfId="2" applyFont="1" applyFill="1" applyBorder="1" applyProtection="1">
      <alignment vertical="center"/>
    </xf>
    <xf numFmtId="0" fontId="29" fillId="2" borderId="3" xfId="2" applyFont="1" applyFill="1" applyBorder="1" applyProtection="1">
      <alignment vertical="center"/>
    </xf>
    <xf numFmtId="49" fontId="15" fillId="2" borderId="0" xfId="2" applyNumberFormat="1" applyFont="1" applyFill="1" applyAlignment="1" applyProtection="1">
      <alignment horizontal="left" vertical="center"/>
    </xf>
    <xf numFmtId="49" fontId="16" fillId="2" borderId="0" xfId="2" applyNumberFormat="1" applyFont="1" applyFill="1" applyAlignment="1" applyProtection="1">
      <alignment horizontal="left" vertical="center"/>
    </xf>
    <xf numFmtId="0" fontId="16" fillId="2" borderId="0" xfId="2" applyFont="1" applyFill="1" applyProtection="1">
      <alignment vertical="center"/>
    </xf>
    <xf numFmtId="0" fontId="21" fillId="2" borderId="0" xfId="2" applyFont="1" applyFill="1" applyProtection="1">
      <alignment vertical="center"/>
    </xf>
    <xf numFmtId="0" fontId="33" fillId="2" borderId="16" xfId="2" applyFont="1" applyFill="1" applyBorder="1" applyAlignment="1" applyProtection="1">
      <alignment horizontal="center" vertical="center"/>
    </xf>
    <xf numFmtId="0" fontId="33" fillId="0" borderId="39" xfId="2" applyFont="1" applyBorder="1" applyProtection="1">
      <alignment vertical="center"/>
    </xf>
    <xf numFmtId="0" fontId="33" fillId="2" borderId="6" xfId="2" applyFont="1" applyFill="1" applyBorder="1" applyAlignment="1" applyProtection="1">
      <alignment horizontal="center" vertical="center"/>
    </xf>
    <xf numFmtId="0" fontId="33" fillId="0" borderId="16" xfId="2" applyFont="1" applyBorder="1" applyProtection="1">
      <alignment vertical="center"/>
    </xf>
    <xf numFmtId="0" fontId="33" fillId="2" borderId="19" xfId="2" applyFont="1" applyFill="1" applyBorder="1" applyAlignment="1" applyProtection="1">
      <alignment horizontal="center" vertical="center"/>
    </xf>
    <xf numFmtId="0" fontId="33" fillId="2" borderId="11" xfId="2" applyFont="1" applyFill="1" applyBorder="1" applyAlignment="1" applyProtection="1">
      <alignment horizontal="left" vertical="center"/>
    </xf>
    <xf numFmtId="0" fontId="33" fillId="0" borderId="2" xfId="2" applyFont="1" applyBorder="1" applyAlignment="1" applyProtection="1">
      <alignment horizontal="center" vertical="center"/>
    </xf>
    <xf numFmtId="0" fontId="33" fillId="0" borderId="4" xfId="2" applyFont="1" applyBorder="1" applyProtection="1">
      <alignment vertical="center"/>
    </xf>
    <xf numFmtId="0" fontId="30" fillId="9" borderId="45" xfId="2" applyFont="1" applyFill="1" applyBorder="1" applyAlignment="1" applyProtection="1">
      <alignment horizontal="center" vertical="center"/>
    </xf>
    <xf numFmtId="0" fontId="33" fillId="2" borderId="2" xfId="2" applyFont="1" applyFill="1" applyBorder="1" applyAlignment="1" applyProtection="1">
      <alignment horizontal="center" vertical="center"/>
    </xf>
    <xf numFmtId="0" fontId="33" fillId="0" borderId="54" xfId="2" applyFont="1" applyBorder="1" applyProtection="1">
      <alignment vertical="center"/>
    </xf>
    <xf numFmtId="0" fontId="33" fillId="0" borderId="10" xfId="2" applyFont="1" applyBorder="1" applyProtection="1">
      <alignment vertical="center"/>
    </xf>
    <xf numFmtId="178" fontId="12" fillId="0" borderId="0" xfId="2" applyNumberFormat="1" applyProtection="1">
      <alignment vertical="center"/>
    </xf>
    <xf numFmtId="0" fontId="33" fillId="0" borderId="0" xfId="2" applyFont="1" applyProtection="1">
      <alignment vertical="center"/>
    </xf>
    <xf numFmtId="0" fontId="20" fillId="0" borderId="0" xfId="2" applyFont="1" applyProtection="1">
      <alignment vertical="center"/>
    </xf>
    <xf numFmtId="0" fontId="35" fillId="2" borderId="0" xfId="2" applyFont="1" applyFill="1" applyProtection="1">
      <alignment vertical="center"/>
    </xf>
    <xf numFmtId="0" fontId="35" fillId="2" borderId="0" xfId="2" applyFont="1" applyFill="1" applyAlignment="1" applyProtection="1">
      <alignment horizontal="center" vertical="top"/>
    </xf>
    <xf numFmtId="0" fontId="35" fillId="2" borderId="0" xfId="2" applyFont="1" applyFill="1" applyAlignment="1" applyProtection="1">
      <alignment horizontal="center" vertical="center"/>
    </xf>
    <xf numFmtId="0" fontId="37" fillId="0" borderId="0" xfId="2" applyFont="1" applyProtection="1">
      <alignment vertical="center"/>
    </xf>
    <xf numFmtId="0" fontId="30" fillId="0" borderId="0" xfId="2" applyFont="1" applyAlignment="1" applyProtection="1">
      <alignment horizontal="left" vertical="center"/>
    </xf>
    <xf numFmtId="0" fontId="16" fillId="0" borderId="0" xfId="2" applyFont="1" applyProtection="1">
      <alignment vertical="center"/>
    </xf>
    <xf numFmtId="0" fontId="21" fillId="0" borderId="9" xfId="2" applyFont="1" applyBorder="1" applyProtection="1">
      <alignment vertical="center"/>
    </xf>
    <xf numFmtId="0" fontId="21" fillId="2" borderId="59" xfId="2" applyFont="1" applyFill="1" applyBorder="1" applyProtection="1">
      <alignment vertical="center"/>
    </xf>
    <xf numFmtId="0" fontId="21" fillId="0" borderId="59" xfId="2" applyFont="1" applyBorder="1" applyProtection="1">
      <alignment vertical="center"/>
    </xf>
    <xf numFmtId="0" fontId="21" fillId="2" borderId="60" xfId="2" applyFont="1" applyFill="1" applyBorder="1" applyProtection="1">
      <alignment vertical="center"/>
    </xf>
    <xf numFmtId="0" fontId="79" fillId="8" borderId="22" xfId="2" applyFont="1" applyFill="1" applyBorder="1" applyProtection="1">
      <alignment vertical="center"/>
    </xf>
    <xf numFmtId="0" fontId="79" fillId="8" borderId="9" xfId="2" applyFont="1" applyFill="1" applyBorder="1" applyProtection="1">
      <alignment vertical="center"/>
    </xf>
    <xf numFmtId="0" fontId="79" fillId="8" borderId="11" xfId="2" applyFont="1" applyFill="1" applyBorder="1" applyProtection="1">
      <alignment vertical="center"/>
    </xf>
    <xf numFmtId="0" fontId="21" fillId="2" borderId="15" xfId="2" applyFont="1" applyFill="1" applyBorder="1" applyProtection="1">
      <alignment vertical="center"/>
    </xf>
    <xf numFmtId="0" fontId="19" fillId="2" borderId="25" xfId="2" applyFont="1" applyFill="1" applyBorder="1" applyProtection="1">
      <alignment vertical="center"/>
    </xf>
    <xf numFmtId="0" fontId="25" fillId="2" borderId="17" xfId="2" applyFont="1" applyFill="1" applyBorder="1" applyProtection="1">
      <alignment vertical="center"/>
    </xf>
    <xf numFmtId="0" fontId="21" fillId="2" borderId="17" xfId="2" applyFont="1" applyFill="1" applyBorder="1" applyProtection="1">
      <alignment vertical="center"/>
    </xf>
    <xf numFmtId="0" fontId="25" fillId="2" borderId="0" xfId="2" applyFont="1" applyFill="1" applyProtection="1">
      <alignment vertical="center"/>
    </xf>
    <xf numFmtId="0" fontId="21" fillId="2" borderId="26" xfId="2" applyFont="1" applyFill="1" applyBorder="1" applyProtection="1">
      <alignment vertical="center"/>
    </xf>
    <xf numFmtId="0" fontId="79" fillId="8" borderId="10" xfId="2" applyFont="1" applyFill="1" applyBorder="1" applyProtection="1">
      <alignment vertical="center"/>
    </xf>
    <xf numFmtId="0" fontId="19" fillId="2" borderId="0" xfId="2" applyFont="1" applyFill="1" applyProtection="1">
      <alignment vertical="center"/>
    </xf>
    <xf numFmtId="0" fontId="79" fillId="8" borderId="1" xfId="2" applyFont="1" applyFill="1" applyBorder="1" applyProtection="1">
      <alignment vertical="center"/>
    </xf>
    <xf numFmtId="0" fontId="19" fillId="2" borderId="43" xfId="2" applyFont="1" applyFill="1" applyBorder="1" applyProtection="1">
      <alignment vertical="center"/>
    </xf>
    <xf numFmtId="0" fontId="19" fillId="2" borderId="14" xfId="2" applyFont="1" applyFill="1" applyBorder="1" applyProtection="1">
      <alignment vertical="center"/>
    </xf>
    <xf numFmtId="0" fontId="19" fillId="2" borderId="0" xfId="2" applyFont="1" applyFill="1" applyAlignment="1" applyProtection="1">
      <alignment horizontal="center" vertical="center"/>
    </xf>
    <xf numFmtId="0" fontId="80" fillId="0" borderId="0" xfId="2" applyFont="1" applyProtection="1">
      <alignment vertical="center"/>
    </xf>
    <xf numFmtId="0" fontId="25" fillId="2" borderId="14" xfId="2" applyFont="1" applyFill="1" applyBorder="1" applyProtection="1">
      <alignment vertical="center"/>
    </xf>
    <xf numFmtId="0" fontId="21" fillId="2" borderId="43" xfId="2" applyFont="1" applyFill="1" applyBorder="1" applyProtection="1">
      <alignment vertical="center"/>
    </xf>
    <xf numFmtId="0" fontId="19" fillId="0" borderId="62" xfId="2" applyFont="1" applyBorder="1" applyAlignment="1" applyProtection="1">
      <alignment horizontal="left" vertical="center"/>
    </xf>
    <xf numFmtId="0" fontId="21" fillId="2" borderId="15" xfId="2" applyFont="1" applyFill="1" applyBorder="1" applyAlignment="1" applyProtection="1">
      <alignment horizontal="center" vertical="center"/>
    </xf>
    <xf numFmtId="0" fontId="79" fillId="8" borderId="5" xfId="2" applyFont="1" applyFill="1" applyBorder="1" applyProtection="1">
      <alignment vertical="center"/>
    </xf>
    <xf numFmtId="0" fontId="19" fillId="2" borderId="0" xfId="2" applyFont="1" applyFill="1" applyAlignment="1" applyProtection="1">
      <alignment horizontal="left" vertical="center"/>
    </xf>
    <xf numFmtId="0" fontId="21" fillId="2" borderId="0" xfId="2" applyFont="1" applyFill="1" applyAlignment="1" applyProtection="1">
      <alignment horizontal="center" vertical="center"/>
    </xf>
    <xf numFmtId="0" fontId="21" fillId="2" borderId="43" xfId="2" applyFont="1" applyFill="1" applyBorder="1" applyAlignment="1" applyProtection="1">
      <alignment horizontal="center" vertical="center"/>
    </xf>
    <xf numFmtId="0" fontId="19" fillId="2" borderId="0" xfId="2" applyFont="1" applyFill="1" applyAlignment="1" applyProtection="1">
      <alignment vertical="center" wrapText="1"/>
    </xf>
    <xf numFmtId="0" fontId="35" fillId="0" borderId="2" xfId="2" applyFont="1" applyBorder="1" applyAlignment="1" applyProtection="1">
      <alignment horizontal="center" vertical="center"/>
    </xf>
    <xf numFmtId="0" fontId="35" fillId="2" borderId="14" xfId="2" applyFont="1" applyFill="1" applyBorder="1" applyAlignment="1" applyProtection="1">
      <alignment vertical="center" wrapText="1"/>
    </xf>
    <xf numFmtId="0" fontId="35" fillId="2" borderId="0" xfId="2" applyFont="1" applyFill="1" applyAlignment="1" applyProtection="1">
      <alignment vertical="center" wrapText="1"/>
    </xf>
    <xf numFmtId="49" fontId="18" fillId="2" borderId="0" xfId="2" applyNumberFormat="1" applyFont="1" applyFill="1" applyProtection="1">
      <alignment vertical="center"/>
    </xf>
    <xf numFmtId="0" fontId="43" fillId="0" borderId="0" xfId="2" applyFont="1" applyAlignment="1" applyProtection="1">
      <alignment horizontal="center" vertical="top" wrapText="1"/>
    </xf>
    <xf numFmtId="0" fontId="25" fillId="2" borderId="0" xfId="2" applyFont="1" applyFill="1" applyAlignment="1" applyProtection="1">
      <alignment vertical="center" wrapText="1"/>
    </xf>
    <xf numFmtId="0" fontId="25" fillId="2" borderId="0" xfId="2" applyFont="1" applyFill="1" applyAlignment="1" applyProtection="1">
      <alignment horizontal="left" vertical="top" wrapText="1"/>
    </xf>
    <xf numFmtId="0" fontId="19" fillId="2" borderId="39" xfId="2" applyFont="1" applyFill="1" applyBorder="1" applyProtection="1">
      <alignment vertical="center"/>
    </xf>
    <xf numFmtId="0" fontId="12" fillId="2" borderId="0" xfId="2" applyFill="1" applyAlignment="1" applyProtection="1"/>
    <xf numFmtId="0" fontId="25" fillId="2" borderId="0" xfId="2" applyFont="1" applyFill="1" applyAlignment="1" applyProtection="1">
      <alignment horizontal="left" vertical="center"/>
    </xf>
    <xf numFmtId="0" fontId="30" fillId="3" borderId="45" xfId="2" applyFont="1" applyFill="1" applyBorder="1" applyAlignment="1" applyProtection="1">
      <alignment horizontal="center" vertical="center"/>
    </xf>
    <xf numFmtId="0" fontId="19" fillId="2" borderId="18" xfId="2" applyFont="1" applyFill="1" applyBorder="1" applyProtection="1">
      <alignment vertical="center"/>
    </xf>
    <xf numFmtId="0" fontId="45" fillId="2" borderId="43" xfId="2" applyFont="1" applyFill="1" applyBorder="1" applyAlignment="1" applyProtection="1">
      <alignment horizontal="right" vertical="center" shrinkToFit="1"/>
    </xf>
    <xf numFmtId="0" fontId="45" fillId="2" borderId="0" xfId="2" applyFont="1" applyFill="1" applyAlignment="1" applyProtection="1">
      <alignment vertical="center" shrinkToFit="1"/>
    </xf>
    <xf numFmtId="0" fontId="12" fillId="2" borderId="21" xfId="2" applyFill="1" applyBorder="1" applyAlignment="1" applyProtection="1">
      <alignment horizontal="left" vertical="top"/>
    </xf>
    <xf numFmtId="0" fontId="19" fillId="2" borderId="71" xfId="2" applyFont="1" applyFill="1" applyBorder="1" applyProtection="1">
      <alignment vertical="center"/>
    </xf>
    <xf numFmtId="0" fontId="12" fillId="2" borderId="0" xfId="2" applyFill="1" applyAlignment="1" applyProtection="1">
      <alignment vertical="top"/>
    </xf>
    <xf numFmtId="0" fontId="47" fillId="2" borderId="0" xfId="2" applyFont="1" applyFill="1" applyProtection="1">
      <alignment vertical="center"/>
    </xf>
    <xf numFmtId="0" fontId="45" fillId="2" borderId="0" xfId="2" applyFont="1" applyFill="1" applyAlignment="1" applyProtection="1">
      <alignment horizontal="right" vertical="center" shrinkToFit="1"/>
    </xf>
    <xf numFmtId="2" fontId="45" fillId="2" borderId="0" xfId="2" applyNumberFormat="1" applyFont="1" applyFill="1" applyAlignment="1" applyProtection="1">
      <alignment horizontal="center" vertical="center" shrinkToFit="1"/>
    </xf>
    <xf numFmtId="0" fontId="19" fillId="2" borderId="11" xfId="2" applyFont="1" applyFill="1" applyBorder="1" applyAlignment="1" applyProtection="1">
      <alignment horizontal="left" vertical="top" wrapText="1"/>
    </xf>
    <xf numFmtId="0" fontId="12" fillId="0" borderId="23" xfId="2" applyBorder="1" applyProtection="1">
      <alignment vertical="center"/>
    </xf>
    <xf numFmtId="0" fontId="30" fillId="2" borderId="0" xfId="2" applyFont="1" applyFill="1" applyProtection="1">
      <alignment vertical="center"/>
    </xf>
    <xf numFmtId="0" fontId="35" fillId="0" borderId="0" xfId="2" applyFont="1" applyProtection="1">
      <alignment vertical="center"/>
    </xf>
    <xf numFmtId="0" fontId="25" fillId="0" borderId="0" xfId="2" applyFont="1" applyAlignment="1" applyProtection="1">
      <alignment horizontal="left" vertical="center" wrapText="1"/>
    </xf>
    <xf numFmtId="38" fontId="97" fillId="0" borderId="142" xfId="2" applyNumberFormat="1" applyFont="1" applyBorder="1" applyAlignment="1" applyProtection="1">
      <alignment horizontal="center" vertical="center" wrapText="1"/>
    </xf>
    <xf numFmtId="0" fontId="35" fillId="2" borderId="0" xfId="2" applyFont="1" applyFill="1" applyAlignment="1" applyProtection="1">
      <alignment horizontal="left" vertical="center" wrapText="1"/>
    </xf>
    <xf numFmtId="0" fontId="39" fillId="2" borderId="0" xfId="2" applyFont="1" applyFill="1" applyAlignment="1" applyProtection="1">
      <alignment horizontal="left" vertical="center" wrapText="1"/>
    </xf>
    <xf numFmtId="0" fontId="48" fillId="0" borderId="0" xfId="2" applyFont="1" applyAlignment="1" applyProtection="1">
      <alignment horizontal="left" vertical="top" wrapText="1"/>
    </xf>
    <xf numFmtId="49" fontId="25" fillId="2" borderId="0" xfId="2" applyNumberFormat="1" applyFont="1" applyFill="1" applyAlignment="1" applyProtection="1">
      <alignment horizontal="center" vertical="top"/>
    </xf>
    <xf numFmtId="0" fontId="12" fillId="2" borderId="7" xfId="2" applyFill="1" applyBorder="1" applyProtection="1">
      <alignment vertical="center"/>
    </xf>
    <xf numFmtId="0" fontId="19" fillId="2" borderId="54" xfId="2" applyFont="1" applyFill="1" applyBorder="1" applyProtection="1">
      <alignment vertical="center"/>
    </xf>
    <xf numFmtId="0" fontId="19" fillId="0" borderId="0" xfId="2" applyFont="1" applyAlignment="1" applyProtection="1">
      <alignment horizontal="left" vertical="center"/>
    </xf>
    <xf numFmtId="2" fontId="45" fillId="2" borderId="0" xfId="2" applyNumberFormat="1" applyFont="1" applyFill="1" applyAlignment="1" applyProtection="1">
      <alignment vertical="center" shrinkToFit="1"/>
    </xf>
    <xf numFmtId="0" fontId="12" fillId="2" borderId="6" xfId="2" applyFill="1" applyBorder="1" applyProtection="1">
      <alignment vertical="center"/>
    </xf>
    <xf numFmtId="0" fontId="19" fillId="2" borderId="19" xfId="2" applyFont="1" applyFill="1" applyBorder="1" applyAlignment="1" applyProtection="1">
      <alignment vertical="center" wrapText="1"/>
    </xf>
    <xf numFmtId="0" fontId="12" fillId="0" borderId="75" xfId="2" applyFont="1" applyBorder="1" applyProtection="1">
      <alignment vertical="center"/>
    </xf>
    <xf numFmtId="0" fontId="19" fillId="2" borderId="6" xfId="2" applyFont="1" applyFill="1" applyBorder="1" applyAlignment="1" applyProtection="1">
      <alignment horizontal="left" vertical="center"/>
    </xf>
    <xf numFmtId="0" fontId="12" fillId="2" borderId="6" xfId="2" applyFill="1" applyBorder="1" applyAlignment="1" applyProtection="1">
      <alignment horizontal="left" vertical="center"/>
    </xf>
    <xf numFmtId="0" fontId="19" fillId="2" borderId="19" xfId="2" applyFont="1" applyFill="1" applyBorder="1" applyAlignment="1" applyProtection="1">
      <alignment horizontal="left" vertical="center" wrapText="1"/>
    </xf>
    <xf numFmtId="0" fontId="45" fillId="2" borderId="0" xfId="2" applyFont="1" applyFill="1" applyAlignment="1" applyProtection="1">
      <alignment vertical="center" textRotation="255" shrinkToFit="1"/>
    </xf>
    <xf numFmtId="0" fontId="25" fillId="2" borderId="0" xfId="2" applyFont="1" applyFill="1" applyAlignment="1" applyProtection="1">
      <alignment horizontal="center" vertical="center"/>
    </xf>
    <xf numFmtId="0" fontId="38" fillId="2" borderId="0" xfId="2" applyFont="1" applyFill="1" applyProtection="1">
      <alignment vertical="center"/>
    </xf>
    <xf numFmtId="49" fontId="38" fillId="0" borderId="0" xfId="2" applyNumberFormat="1" applyFont="1" applyAlignment="1" applyProtection="1">
      <alignment horizontal="left" vertical="center"/>
    </xf>
    <xf numFmtId="0" fontId="38" fillId="0" borderId="0" xfId="2" applyFont="1" applyProtection="1">
      <alignment vertical="center"/>
    </xf>
    <xf numFmtId="49" fontId="18" fillId="2" borderId="0" xfId="2" applyNumberFormat="1" applyFont="1" applyFill="1" applyAlignment="1" applyProtection="1">
      <alignment horizontal="center" vertical="center"/>
    </xf>
    <xf numFmtId="0" fontId="18" fillId="2" borderId="0" xfId="2" applyFont="1" applyFill="1" applyProtection="1">
      <alignment vertical="center"/>
    </xf>
    <xf numFmtId="0" fontId="39" fillId="2" borderId="0" xfId="2" applyFont="1" applyFill="1" applyAlignment="1" applyProtection="1">
      <alignment vertical="center" wrapText="1"/>
    </xf>
    <xf numFmtId="0" fontId="18" fillId="2" borderId="0" xfId="2" applyFont="1" applyFill="1" applyAlignment="1" applyProtection="1">
      <alignment vertical="center" wrapText="1"/>
    </xf>
    <xf numFmtId="0" fontId="39" fillId="2" borderId="0" xfId="2" applyFont="1" applyFill="1" applyAlignment="1" applyProtection="1">
      <alignment horizontal="left" vertical="center"/>
    </xf>
    <xf numFmtId="0" fontId="25" fillId="2" borderId="0" xfId="2" applyFont="1" applyFill="1" applyAlignment="1" applyProtection="1">
      <alignment horizontal="left" vertical="center" wrapText="1"/>
    </xf>
    <xf numFmtId="0" fontId="42" fillId="0" borderId="0" xfId="2" applyFont="1" applyProtection="1">
      <alignment vertical="center"/>
    </xf>
    <xf numFmtId="0" fontId="21" fillId="0" borderId="29" xfId="2" applyFont="1" applyBorder="1" applyAlignment="1" applyProtection="1">
      <alignment horizontal="center" vertical="center" wrapText="1"/>
    </xf>
    <xf numFmtId="0" fontId="29" fillId="2" borderId="15" xfId="2" applyFont="1" applyFill="1" applyBorder="1" applyProtection="1">
      <alignment vertical="center"/>
    </xf>
    <xf numFmtId="0" fontId="17" fillId="2" borderId="0" xfId="2" applyFont="1" applyFill="1" applyProtection="1">
      <alignment vertical="center"/>
    </xf>
    <xf numFmtId="0" fontId="19" fillId="2" borderId="78" xfId="2" applyFont="1" applyFill="1" applyBorder="1" applyAlignment="1" applyProtection="1">
      <alignment horizontal="center" vertical="center"/>
    </xf>
    <xf numFmtId="0" fontId="19" fillId="2" borderId="17" xfId="2" applyFont="1" applyFill="1" applyBorder="1" applyProtection="1">
      <alignment vertical="center"/>
    </xf>
    <xf numFmtId="179" fontId="19" fillId="2" borderId="0" xfId="2" applyNumberFormat="1" applyFont="1" applyFill="1" applyAlignment="1" applyProtection="1">
      <alignment vertical="center" wrapText="1"/>
    </xf>
    <xf numFmtId="0" fontId="25" fillId="2" borderId="7" xfId="2" applyFont="1" applyFill="1" applyBorder="1" applyProtection="1">
      <alignment vertical="center"/>
    </xf>
    <xf numFmtId="0" fontId="19" fillId="2" borderId="79" xfId="2" applyFont="1" applyFill="1" applyBorder="1" applyAlignment="1" applyProtection="1">
      <alignment horizontal="center" vertical="center"/>
    </xf>
    <xf numFmtId="0" fontId="19" fillId="2" borderId="80" xfId="2" applyFont="1" applyFill="1" applyBorder="1" applyProtection="1">
      <alignment vertical="center"/>
    </xf>
    <xf numFmtId="179" fontId="19" fillId="2" borderId="80" xfId="2" applyNumberFormat="1" applyFont="1" applyFill="1" applyBorder="1" applyAlignment="1" applyProtection="1">
      <alignment vertical="center" wrapText="1"/>
    </xf>
    <xf numFmtId="0" fontId="21" fillId="2" borderId="80" xfId="2" applyFont="1" applyFill="1" applyBorder="1" applyProtection="1">
      <alignment vertical="center"/>
    </xf>
    <xf numFmtId="0" fontId="25" fillId="2" borderId="80" xfId="2" applyFont="1" applyFill="1" applyBorder="1" applyProtection="1">
      <alignment vertical="center"/>
    </xf>
    <xf numFmtId="0" fontId="25" fillId="2" borderId="71" xfId="2" applyFont="1" applyFill="1" applyBorder="1" applyProtection="1">
      <alignment vertical="center"/>
    </xf>
    <xf numFmtId="0" fontId="19" fillId="2" borderId="74" xfId="2" applyFont="1" applyFill="1" applyBorder="1" applyAlignment="1" applyProtection="1">
      <alignment horizontal="center" vertical="center"/>
    </xf>
    <xf numFmtId="0" fontId="19" fillId="2" borderId="81" xfId="2" applyFont="1" applyFill="1" applyBorder="1" applyProtection="1">
      <alignment vertical="center"/>
    </xf>
    <xf numFmtId="0" fontId="19" fillId="2" borderId="15" xfId="2" applyFont="1" applyFill="1" applyBorder="1" applyAlignment="1" applyProtection="1">
      <alignment vertical="center" wrapText="1"/>
    </xf>
    <xf numFmtId="179" fontId="19" fillId="2" borderId="15" xfId="2" applyNumberFormat="1" applyFont="1" applyFill="1" applyBorder="1" applyAlignment="1" applyProtection="1">
      <alignment vertical="center" wrapText="1"/>
    </xf>
    <xf numFmtId="0" fontId="25" fillId="2" borderId="15" xfId="2" applyFont="1" applyFill="1" applyBorder="1" applyProtection="1">
      <alignment vertical="center"/>
    </xf>
    <xf numFmtId="0" fontId="25" fillId="2" borderId="42" xfId="2" applyFont="1" applyFill="1" applyBorder="1" applyProtection="1">
      <alignment vertical="center"/>
    </xf>
    <xf numFmtId="0" fontId="35" fillId="0" borderId="0" xfId="2" applyFont="1" applyAlignment="1" applyProtection="1">
      <alignment vertical="center" wrapText="1"/>
    </xf>
    <xf numFmtId="179" fontId="29" fillId="2" borderId="0" xfId="2" applyNumberFormat="1" applyFont="1" applyFill="1" applyProtection="1">
      <alignment vertical="center"/>
    </xf>
    <xf numFmtId="0" fontId="17" fillId="2" borderId="0" xfId="2" applyFont="1" applyFill="1" applyAlignment="1" applyProtection="1">
      <alignment horizontal="left" vertical="center" wrapText="1"/>
    </xf>
    <xf numFmtId="179" fontId="29" fillId="2" borderId="62" xfId="2" applyNumberFormat="1" applyFont="1" applyFill="1" applyBorder="1" applyProtection="1">
      <alignment vertical="center"/>
    </xf>
    <xf numFmtId="179" fontId="29" fillId="2" borderId="15" xfId="2" applyNumberFormat="1" applyFont="1" applyFill="1" applyBorder="1" applyProtection="1">
      <alignment vertical="center"/>
    </xf>
    <xf numFmtId="0" fontId="30" fillId="0" borderId="0" xfId="2" applyFont="1" applyAlignment="1" applyProtection="1">
      <alignment vertical="center" wrapText="1"/>
    </xf>
    <xf numFmtId="0" fontId="19" fillId="2" borderId="91" xfId="2" applyFont="1" applyFill="1" applyBorder="1" applyProtection="1">
      <alignment vertical="center"/>
    </xf>
    <xf numFmtId="0" fontId="46" fillId="2" borderId="80" xfId="2" applyFont="1" applyFill="1" applyBorder="1" applyAlignment="1" applyProtection="1">
      <alignment vertical="center" wrapText="1"/>
    </xf>
    <xf numFmtId="0" fontId="17" fillId="2" borderId="7" xfId="2" applyFont="1" applyFill="1" applyBorder="1" applyProtection="1">
      <alignment vertical="center"/>
    </xf>
    <xf numFmtId="0" fontId="19" fillId="0" borderId="41" xfId="2" applyFont="1" applyBorder="1" applyAlignment="1" applyProtection="1">
      <alignment horizontal="center" vertical="center"/>
    </xf>
    <xf numFmtId="0" fontId="19" fillId="2" borderId="41" xfId="2" applyFont="1" applyFill="1" applyBorder="1" applyAlignment="1" applyProtection="1">
      <alignment vertical="center" wrapText="1"/>
    </xf>
    <xf numFmtId="0" fontId="25" fillId="2" borderId="20" xfId="2" applyFont="1" applyFill="1" applyBorder="1" applyProtection="1">
      <alignment vertical="center"/>
    </xf>
    <xf numFmtId="0" fontId="21" fillId="2" borderId="0" xfId="2" applyFont="1" applyFill="1" applyAlignment="1" applyProtection="1">
      <alignment horizontal="left" vertical="center"/>
    </xf>
    <xf numFmtId="0" fontId="29" fillId="0" borderId="0" xfId="2" applyFont="1" applyAlignment="1" applyProtection="1">
      <alignment horizontal="center" vertical="center"/>
    </xf>
    <xf numFmtId="0" fontId="81" fillId="3" borderId="142" xfId="2" applyFont="1" applyFill="1" applyBorder="1" applyAlignment="1" applyProtection="1">
      <alignment horizontal="center" vertical="center" shrinkToFit="1"/>
    </xf>
    <xf numFmtId="0" fontId="17" fillId="2" borderId="65" xfId="2" applyFont="1" applyFill="1" applyBorder="1" applyProtection="1">
      <alignment vertical="center"/>
    </xf>
    <xf numFmtId="0" fontId="49" fillId="2" borderId="0" xfId="2" applyFont="1" applyFill="1" applyProtection="1">
      <alignment vertical="center"/>
    </xf>
    <xf numFmtId="0" fontId="49" fillId="2" borderId="15" xfId="2" applyFont="1" applyFill="1" applyBorder="1" applyProtection="1">
      <alignment vertical="center"/>
    </xf>
    <xf numFmtId="0" fontId="25" fillId="2" borderId="67" xfId="2" applyFont="1" applyFill="1" applyBorder="1" applyAlignment="1" applyProtection="1">
      <alignment horizontal="center" vertical="center" wrapText="1"/>
    </xf>
    <xf numFmtId="179" fontId="29" fillId="2" borderId="14" xfId="2" applyNumberFormat="1" applyFont="1" applyFill="1" applyBorder="1" applyProtection="1">
      <alignment vertical="center"/>
    </xf>
    <xf numFmtId="0" fontId="21" fillId="8" borderId="99" xfId="2" applyFont="1" applyFill="1" applyBorder="1" applyAlignment="1" applyProtection="1">
      <alignment horizontal="center" vertical="center"/>
    </xf>
    <xf numFmtId="0" fontId="45" fillId="0" borderId="100" xfId="2" applyFont="1" applyBorder="1" applyAlignment="1" applyProtection="1">
      <alignment horizontal="center" vertical="center"/>
    </xf>
    <xf numFmtId="0" fontId="21" fillId="8" borderId="101" xfId="2" applyFont="1" applyFill="1" applyBorder="1" applyAlignment="1" applyProtection="1">
      <alignment horizontal="center" vertical="center"/>
    </xf>
    <xf numFmtId="0" fontId="45" fillId="0" borderId="102" xfId="2" applyFont="1" applyBorder="1" applyAlignment="1" applyProtection="1">
      <alignment horizontal="center" vertical="center"/>
    </xf>
    <xf numFmtId="0" fontId="21" fillId="8" borderId="103" xfId="2" applyFont="1" applyFill="1" applyBorder="1" applyAlignment="1" applyProtection="1">
      <alignment horizontal="center" vertical="center"/>
    </xf>
    <xf numFmtId="0" fontId="45" fillId="0" borderId="104" xfId="2" applyFont="1" applyBorder="1" applyAlignment="1" applyProtection="1">
      <alignment horizontal="center" vertical="center"/>
    </xf>
    <xf numFmtId="0" fontId="19" fillId="2" borderId="40" xfId="2" applyFont="1" applyFill="1" applyBorder="1" applyAlignment="1" applyProtection="1">
      <alignment horizontal="center" vertical="center"/>
    </xf>
    <xf numFmtId="0" fontId="25" fillId="2" borderId="17" xfId="2" applyFont="1" applyFill="1" applyBorder="1" applyAlignment="1" applyProtection="1">
      <alignment vertical="center" wrapText="1"/>
    </xf>
    <xf numFmtId="0" fontId="33" fillId="0" borderId="0" xfId="2" applyFont="1" applyAlignment="1" applyProtection="1">
      <alignment vertical="center" wrapText="1"/>
    </xf>
    <xf numFmtId="183" fontId="33" fillId="0" borderId="45" xfId="0" applyNumberFormat="1" applyFont="1" applyBorder="1" applyAlignment="1" applyProtection="1">
      <alignment horizontal="right" vertical="center"/>
    </xf>
    <xf numFmtId="0" fontId="29" fillId="3" borderId="142" xfId="2" applyFont="1" applyFill="1" applyBorder="1" applyAlignment="1" applyProtection="1">
      <alignment horizontal="center" vertical="center"/>
    </xf>
    <xf numFmtId="0" fontId="50" fillId="2" borderId="0" xfId="2" applyFont="1" applyFill="1" applyProtection="1">
      <alignment vertical="center"/>
    </xf>
    <xf numFmtId="0" fontId="50" fillId="0" borderId="0" xfId="2" applyFont="1" applyProtection="1">
      <alignment vertical="center"/>
    </xf>
    <xf numFmtId="0" fontId="17" fillId="0" borderId="0" xfId="2" applyFont="1" applyProtection="1">
      <alignment vertical="center"/>
    </xf>
    <xf numFmtId="0" fontId="25" fillId="0" borderId="0" xfId="2" applyFont="1" applyAlignment="1" applyProtection="1">
      <alignment horizontal="left" vertical="top" wrapText="1"/>
    </xf>
    <xf numFmtId="0" fontId="19" fillId="2" borderId="52" xfId="2" applyFont="1" applyFill="1" applyBorder="1" applyProtection="1">
      <alignment vertical="center"/>
    </xf>
    <xf numFmtId="0" fontId="29" fillId="0" borderId="77" xfId="2" applyFont="1" applyBorder="1" applyProtection="1">
      <alignment vertical="center"/>
    </xf>
    <xf numFmtId="0" fontId="29" fillId="2" borderId="77" xfId="2" applyFont="1" applyFill="1" applyBorder="1" applyProtection="1">
      <alignment vertical="center"/>
    </xf>
    <xf numFmtId="0" fontId="25" fillId="2" borderId="77" xfId="2" applyFont="1" applyFill="1" applyBorder="1" applyProtection="1">
      <alignment vertical="center"/>
    </xf>
    <xf numFmtId="0" fontId="25" fillId="2" borderId="77" xfId="2" applyFont="1" applyFill="1" applyBorder="1" applyAlignment="1" applyProtection="1">
      <alignment vertical="center" wrapText="1"/>
    </xf>
    <xf numFmtId="0" fontId="21" fillId="2" borderId="53" xfId="2" applyFont="1" applyFill="1" applyBorder="1" applyAlignment="1" applyProtection="1">
      <alignment horizontal="center" vertical="center"/>
    </xf>
    <xf numFmtId="180" fontId="35" fillId="0" borderId="0" xfId="2" applyNumberFormat="1" applyFont="1" applyProtection="1">
      <alignment vertical="center"/>
    </xf>
    <xf numFmtId="181" fontId="35" fillId="0" borderId="0" xfId="2" applyNumberFormat="1" applyFont="1" applyProtection="1">
      <alignment vertical="center"/>
    </xf>
    <xf numFmtId="0" fontId="51" fillId="0" borderId="0" xfId="2" applyFont="1" applyProtection="1">
      <alignment vertical="center"/>
    </xf>
    <xf numFmtId="0" fontId="21" fillId="8" borderId="38" xfId="2" applyFont="1" applyFill="1" applyBorder="1" applyAlignment="1" applyProtection="1">
      <alignment horizontal="center" vertical="center"/>
    </xf>
    <xf numFmtId="0" fontId="21" fillId="8" borderId="106" xfId="2" applyFont="1" applyFill="1" applyBorder="1" applyAlignment="1" applyProtection="1">
      <alignment horizontal="center" vertical="center"/>
    </xf>
    <xf numFmtId="0" fontId="19" fillId="2" borderId="0" xfId="2" applyFont="1" applyFill="1" applyAlignment="1" applyProtection="1">
      <alignment vertical="top"/>
    </xf>
    <xf numFmtId="180" fontId="35" fillId="2" borderId="0" xfId="2" applyNumberFormat="1" applyFont="1" applyFill="1" applyProtection="1">
      <alignment vertical="center"/>
    </xf>
    <xf numFmtId="0" fontId="19" fillId="2" borderId="94" xfId="2" applyFont="1" applyFill="1" applyBorder="1" applyProtection="1">
      <alignment vertical="center"/>
    </xf>
    <xf numFmtId="0" fontId="21" fillId="8" borderId="107" xfId="2" applyFont="1" applyFill="1" applyBorder="1" applyAlignment="1" applyProtection="1">
      <alignment horizontal="center" vertical="center"/>
    </xf>
    <xf numFmtId="0" fontId="25" fillId="2" borderId="65" xfId="2" applyFont="1" applyFill="1" applyBorder="1" applyProtection="1">
      <alignment vertical="center"/>
    </xf>
    <xf numFmtId="0" fontId="19" fillId="2" borderId="65" xfId="2" applyFont="1" applyFill="1" applyBorder="1" applyAlignment="1" applyProtection="1">
      <alignment vertical="top"/>
    </xf>
    <xf numFmtId="0" fontId="19" fillId="2" borderId="108" xfId="2" applyFont="1" applyFill="1" applyBorder="1" applyProtection="1">
      <alignment vertical="center"/>
    </xf>
    <xf numFmtId="0" fontId="35" fillId="2" borderId="0" xfId="2" applyFont="1" applyFill="1" applyAlignment="1" applyProtection="1">
      <alignment horizontal="left" vertical="top" wrapText="1"/>
    </xf>
    <xf numFmtId="0" fontId="35" fillId="2" borderId="0" xfId="2" applyFont="1" applyFill="1" applyAlignment="1" applyProtection="1">
      <alignment horizontal="left" vertical="top"/>
    </xf>
    <xf numFmtId="0" fontId="80" fillId="3" borderId="142" xfId="2" applyFont="1" applyFill="1" applyBorder="1" applyAlignment="1" applyProtection="1">
      <alignment horizontal="center" vertical="center" shrinkToFit="1"/>
    </xf>
    <xf numFmtId="0" fontId="25" fillId="2" borderId="0" xfId="2" applyFont="1" applyFill="1" applyAlignment="1" applyProtection="1">
      <alignment horizontal="center" vertical="center" wrapText="1"/>
    </xf>
    <xf numFmtId="0" fontId="16" fillId="9" borderId="45" xfId="2" applyFont="1" applyFill="1" applyBorder="1" applyAlignment="1" applyProtection="1">
      <alignment vertical="center" wrapText="1"/>
    </xf>
    <xf numFmtId="0" fontId="30" fillId="9" borderId="45" xfId="2" applyFont="1" applyFill="1" applyBorder="1" applyAlignment="1" applyProtection="1">
      <alignment vertical="center" wrapText="1"/>
    </xf>
    <xf numFmtId="0" fontId="13" fillId="2" borderId="0" xfId="2" applyFont="1" applyFill="1" applyProtection="1">
      <alignment vertical="center"/>
    </xf>
    <xf numFmtId="49" fontId="19" fillId="2" borderId="15" xfId="2" applyNumberFormat="1" applyFont="1" applyFill="1" applyBorder="1" applyAlignment="1" applyProtection="1">
      <alignment horizontal="left" vertical="center" wrapText="1"/>
    </xf>
    <xf numFmtId="0" fontId="30" fillId="9" borderId="55" xfId="2" applyFont="1" applyFill="1" applyBorder="1" applyAlignment="1" applyProtection="1">
      <alignment horizontal="center" vertical="center"/>
    </xf>
    <xf numFmtId="0" fontId="81" fillId="0" borderId="142" xfId="2" applyFont="1" applyBorder="1" applyAlignment="1" applyProtection="1">
      <alignment horizontal="center" vertical="center" shrinkToFit="1"/>
    </xf>
    <xf numFmtId="0" fontId="25" fillId="8" borderId="109" xfId="2" applyFont="1" applyFill="1" applyBorder="1" applyAlignment="1" applyProtection="1">
      <alignment horizontal="center" vertical="center" wrapText="1"/>
    </xf>
    <xf numFmtId="0" fontId="25" fillId="8" borderId="110" xfId="2" applyFont="1" applyFill="1" applyBorder="1" applyAlignment="1" applyProtection="1">
      <alignment horizontal="center" vertical="center" wrapText="1"/>
    </xf>
    <xf numFmtId="0" fontId="25" fillId="2" borderId="92" xfId="2" applyFont="1" applyFill="1" applyBorder="1" applyAlignment="1" applyProtection="1">
      <alignment vertical="center" wrapText="1"/>
    </xf>
    <xf numFmtId="0" fontId="25" fillId="8" borderId="116" xfId="2" applyFont="1" applyFill="1" applyBorder="1" applyAlignment="1" applyProtection="1">
      <alignment horizontal="center" vertical="center" wrapText="1"/>
    </xf>
    <xf numFmtId="0" fontId="25" fillId="2" borderId="112" xfId="2" applyFont="1" applyFill="1" applyBorder="1" applyAlignment="1" applyProtection="1">
      <alignment vertical="center" wrapText="1"/>
    </xf>
    <xf numFmtId="0" fontId="25" fillId="8" borderId="118" xfId="2" applyFont="1" applyFill="1" applyBorder="1" applyAlignment="1" applyProtection="1">
      <alignment horizontal="center" vertical="center" wrapText="1"/>
    </xf>
    <xf numFmtId="0" fontId="25" fillId="2" borderId="114" xfId="2" applyFont="1" applyFill="1" applyBorder="1" applyAlignment="1" applyProtection="1">
      <alignment vertical="center" wrapText="1"/>
    </xf>
    <xf numFmtId="0" fontId="25" fillId="2" borderId="115" xfId="2" applyFont="1" applyFill="1" applyBorder="1" applyAlignment="1" applyProtection="1">
      <alignment vertical="center" wrapText="1"/>
    </xf>
    <xf numFmtId="0" fontId="25" fillId="8" borderId="111" xfId="2" applyFont="1" applyFill="1" applyBorder="1" applyAlignment="1" applyProtection="1">
      <alignment horizontal="center" vertical="center" wrapText="1"/>
    </xf>
    <xf numFmtId="0" fontId="25" fillId="8" borderId="113" xfId="2" applyFont="1" applyFill="1" applyBorder="1" applyAlignment="1" applyProtection="1">
      <alignment horizontal="center" vertical="center" wrapText="1"/>
    </xf>
    <xf numFmtId="0" fontId="25" fillId="2" borderId="117" xfId="2" applyFont="1" applyFill="1" applyBorder="1" applyAlignment="1" applyProtection="1">
      <alignment vertical="center" wrapText="1"/>
    </xf>
    <xf numFmtId="0" fontId="25" fillId="2" borderId="43" xfId="2" applyFont="1" applyFill="1" applyBorder="1" applyAlignment="1" applyProtection="1">
      <alignment vertical="center" wrapText="1"/>
    </xf>
    <xf numFmtId="0" fontId="29" fillId="2" borderId="0" xfId="2" applyFont="1" applyFill="1" applyAlignment="1" applyProtection="1">
      <alignment vertical="top"/>
    </xf>
    <xf numFmtId="0" fontId="25" fillId="8" borderId="119" xfId="2" applyFont="1" applyFill="1" applyBorder="1" applyAlignment="1" applyProtection="1">
      <alignment horizontal="center" vertical="center" wrapText="1"/>
    </xf>
    <xf numFmtId="0" fontId="25" fillId="2" borderId="108" xfId="2" applyFont="1" applyFill="1" applyBorder="1" applyAlignment="1" applyProtection="1">
      <alignment vertical="center" wrapText="1"/>
    </xf>
    <xf numFmtId="49" fontId="19" fillId="2" borderId="0" xfId="2" applyNumberFormat="1" applyFont="1" applyFill="1" applyAlignment="1" applyProtection="1">
      <alignment horizontal="left" vertical="center" wrapText="1"/>
    </xf>
    <xf numFmtId="0" fontId="29" fillId="0" borderId="0" xfId="2" applyFont="1" applyAlignment="1" applyProtection="1">
      <alignment vertical="top"/>
    </xf>
    <xf numFmtId="0" fontId="38" fillId="2" borderId="0" xfId="2" applyFont="1" applyFill="1" applyAlignment="1" applyProtection="1">
      <alignment vertical="top"/>
    </xf>
    <xf numFmtId="0" fontId="38" fillId="0" borderId="0" xfId="2" applyFont="1" applyAlignment="1" applyProtection="1">
      <alignment vertical="top"/>
    </xf>
    <xf numFmtId="0" fontId="48" fillId="0" borderId="0" xfId="2" applyFont="1" applyProtection="1">
      <alignment vertical="center"/>
    </xf>
    <xf numFmtId="49" fontId="19" fillId="2" borderId="0" xfId="2" applyNumberFormat="1" applyFont="1" applyFill="1" applyAlignment="1" applyProtection="1">
      <alignment horizontal="center" vertical="center"/>
    </xf>
    <xf numFmtId="49" fontId="20" fillId="2" borderId="0" xfId="2" applyNumberFormat="1" applyFont="1" applyFill="1" applyProtection="1">
      <alignment vertical="center"/>
    </xf>
    <xf numFmtId="0" fontId="52" fillId="2" borderId="0" xfId="2" applyFont="1" applyFill="1" applyAlignment="1" applyProtection="1">
      <alignment vertical="center" wrapText="1"/>
    </xf>
    <xf numFmtId="0" fontId="34" fillId="0" borderId="0" xfId="2" applyFont="1" applyProtection="1">
      <alignment vertical="center"/>
    </xf>
    <xf numFmtId="0" fontId="33" fillId="2" borderId="0" xfId="2" applyFont="1" applyFill="1" applyAlignment="1" applyProtection="1">
      <alignment horizontal="center" vertical="top"/>
    </xf>
    <xf numFmtId="0" fontId="19" fillId="2" borderId="0" xfId="2" applyFont="1" applyFill="1" applyAlignment="1" applyProtection="1">
      <alignment horizontal="left" vertical="top"/>
    </xf>
    <xf numFmtId="0" fontId="33" fillId="2" borderId="0" xfId="2" applyFont="1" applyFill="1" applyProtection="1">
      <alignment vertical="center"/>
    </xf>
    <xf numFmtId="0" fontId="25" fillId="2" borderId="0" xfId="2" applyFont="1" applyFill="1" applyAlignment="1" applyProtection="1">
      <alignment horizontal="right" vertical="top" wrapText="1"/>
    </xf>
    <xf numFmtId="0" fontId="52" fillId="2" borderId="52" xfId="2" applyFont="1" applyFill="1" applyBorder="1" applyAlignment="1" applyProtection="1">
      <alignment vertical="center" wrapText="1"/>
    </xf>
    <xf numFmtId="0" fontId="52" fillId="2" borderId="77" xfId="2" applyFont="1" applyFill="1" applyBorder="1" applyAlignment="1" applyProtection="1">
      <alignment vertical="center" wrapText="1"/>
    </xf>
    <xf numFmtId="0" fontId="52" fillId="2" borderId="53" xfId="2" applyFont="1" applyFill="1" applyBorder="1" applyAlignment="1" applyProtection="1">
      <alignment vertical="center" wrapText="1"/>
    </xf>
    <xf numFmtId="0" fontId="52" fillId="2" borderId="14" xfId="2" applyFont="1" applyFill="1" applyBorder="1" applyAlignment="1" applyProtection="1">
      <alignment vertical="center" wrapText="1"/>
    </xf>
    <xf numFmtId="0" fontId="52" fillId="2" borderId="43" xfId="2" applyFont="1" applyFill="1" applyBorder="1" applyAlignment="1" applyProtection="1">
      <alignment vertical="center" wrapText="1"/>
    </xf>
    <xf numFmtId="0" fontId="52" fillId="2" borderId="14" xfId="2" applyFont="1" applyFill="1" applyBorder="1" applyProtection="1">
      <alignment vertical="center"/>
    </xf>
    <xf numFmtId="0" fontId="52" fillId="2" borderId="0" xfId="2" applyFont="1" applyFill="1" applyProtection="1">
      <alignment vertical="center"/>
    </xf>
    <xf numFmtId="0" fontId="52" fillId="2" borderId="0" xfId="2" applyFont="1" applyFill="1" applyAlignment="1" applyProtection="1">
      <alignment vertical="center" shrinkToFit="1"/>
    </xf>
    <xf numFmtId="0" fontId="52" fillId="2" borderId="43" xfId="2" applyFont="1" applyFill="1" applyBorder="1" applyAlignment="1" applyProtection="1">
      <alignment vertical="center" shrinkToFit="1"/>
    </xf>
    <xf numFmtId="0" fontId="31" fillId="2" borderId="0" xfId="2" applyFont="1" applyFill="1" applyProtection="1">
      <alignment vertical="center"/>
    </xf>
    <xf numFmtId="0" fontId="31" fillId="0" borderId="0" xfId="2" applyFont="1" applyProtection="1">
      <alignment vertical="center"/>
    </xf>
    <xf numFmtId="0" fontId="53" fillId="2" borderId="0" xfId="2" applyFont="1" applyFill="1" applyProtection="1">
      <alignment vertical="center"/>
    </xf>
    <xf numFmtId="0" fontId="53" fillId="2" borderId="43" xfId="2" applyFont="1" applyFill="1" applyBorder="1" applyProtection="1">
      <alignment vertical="center"/>
    </xf>
    <xf numFmtId="0" fontId="54" fillId="2" borderId="94" xfId="2" applyFont="1" applyFill="1" applyBorder="1" applyProtection="1">
      <alignment vertical="center"/>
    </xf>
    <xf numFmtId="0" fontId="31" fillId="2" borderId="65" xfId="2" applyFont="1" applyFill="1" applyBorder="1" applyProtection="1">
      <alignment vertical="center"/>
    </xf>
    <xf numFmtId="0" fontId="54" fillId="2" borderId="65" xfId="2" applyFont="1" applyFill="1" applyBorder="1" applyProtection="1">
      <alignment vertical="center"/>
    </xf>
    <xf numFmtId="0" fontId="54" fillId="2" borderId="65" xfId="2" applyFont="1" applyFill="1" applyBorder="1" applyAlignment="1" applyProtection="1">
      <alignment horizontal="center" vertical="center"/>
    </xf>
    <xf numFmtId="0" fontId="55" fillId="2" borderId="65" xfId="2" applyFont="1" applyFill="1" applyBorder="1" applyAlignment="1" applyProtection="1">
      <alignment vertical="center" shrinkToFit="1"/>
    </xf>
    <xf numFmtId="0" fontId="31" fillId="2" borderId="65" xfId="2" applyFont="1" applyFill="1" applyBorder="1" applyAlignment="1" applyProtection="1">
      <alignment horizontal="center" vertical="center"/>
    </xf>
    <xf numFmtId="0" fontId="31" fillId="2" borderId="108" xfId="2" applyFont="1" applyFill="1" applyBorder="1" applyProtection="1">
      <alignment vertical="center"/>
    </xf>
    <xf numFmtId="0" fontId="54" fillId="2" borderId="0" xfId="2" applyFont="1" applyFill="1" applyProtection="1">
      <alignment vertical="center"/>
    </xf>
    <xf numFmtId="0" fontId="54" fillId="2" borderId="0" xfId="2" applyFont="1" applyFill="1" applyAlignment="1" applyProtection="1">
      <alignment horizontal="center" vertical="center"/>
    </xf>
    <xf numFmtId="0" fontId="55" fillId="2" borderId="0" xfId="2" applyFont="1" applyFill="1" applyAlignment="1" applyProtection="1">
      <alignment vertical="center" shrinkToFit="1"/>
    </xf>
    <xf numFmtId="0" fontId="31" fillId="2" borderId="0" xfId="2" applyFont="1" applyFill="1" applyAlignment="1" applyProtection="1">
      <alignment horizontal="center" vertical="center"/>
    </xf>
    <xf numFmtId="0" fontId="56" fillId="2" borderId="0" xfId="2" applyFont="1" applyFill="1" applyProtection="1">
      <alignment vertical="center"/>
    </xf>
    <xf numFmtId="0" fontId="35" fillId="2" borderId="0" xfId="2" applyFont="1" applyFill="1" applyAlignment="1" applyProtection="1">
      <alignment horizontal="right" vertical="center"/>
    </xf>
    <xf numFmtId="0" fontId="19" fillId="2" borderId="0" xfId="2" applyFont="1" applyFill="1" applyAlignment="1" applyProtection="1">
      <alignment horizontal="center"/>
    </xf>
    <xf numFmtId="0" fontId="33" fillId="2" borderId="0" xfId="2" applyFont="1" applyFill="1" applyAlignment="1" applyProtection="1"/>
    <xf numFmtId="0" fontId="29" fillId="2" borderId="1" xfId="2" applyFont="1" applyFill="1" applyBorder="1" applyProtection="1">
      <alignment vertical="center"/>
    </xf>
    <xf numFmtId="0" fontId="34" fillId="9" borderId="1" xfId="2" applyFont="1" applyFill="1" applyBorder="1" applyAlignment="1" applyProtection="1">
      <alignment horizontal="center" vertical="center"/>
    </xf>
    <xf numFmtId="0" fontId="35" fillId="0" borderId="79" xfId="2" quotePrefix="1" applyFont="1" applyBorder="1" applyAlignment="1" applyProtection="1">
      <alignment horizontal="center" vertical="center"/>
    </xf>
    <xf numFmtId="0" fontId="35" fillId="0" borderId="126" xfId="2" quotePrefix="1" applyFont="1" applyBorder="1" applyAlignment="1" applyProtection="1">
      <alignment horizontal="center" vertical="center"/>
    </xf>
    <xf numFmtId="0" fontId="35" fillId="0" borderId="79" xfId="2" quotePrefix="1" applyFont="1" applyBorder="1" applyProtection="1">
      <alignment vertical="center"/>
    </xf>
    <xf numFmtId="0" fontId="57" fillId="2" borderId="0" xfId="2" applyFont="1" applyFill="1" applyAlignment="1" applyProtection="1">
      <alignment vertical="top" wrapText="1"/>
    </xf>
    <xf numFmtId="0" fontId="57" fillId="2" borderId="0" xfId="2" applyFont="1" applyFill="1" applyAlignment="1" applyProtection="1">
      <alignment vertical="center" wrapText="1"/>
    </xf>
    <xf numFmtId="0" fontId="57" fillId="2" borderId="0" xfId="2" applyFont="1" applyFill="1" applyProtection="1">
      <alignment vertical="center"/>
    </xf>
    <xf numFmtId="0" fontId="12" fillId="0" borderId="127" xfId="2" applyBorder="1" applyAlignment="1" applyProtection="1">
      <alignment horizontal="center" vertical="center"/>
    </xf>
    <xf numFmtId="0" fontId="12" fillId="0" borderId="74" xfId="2" applyBorder="1" applyAlignment="1" applyProtection="1">
      <alignment horizontal="center" vertical="center"/>
    </xf>
    <xf numFmtId="0" fontId="9" fillId="2" borderId="1" xfId="0" applyFont="1" applyFill="1" applyBorder="1" applyAlignment="1" applyProtection="1">
      <alignment horizontal="center" vertical="center"/>
    </xf>
    <xf numFmtId="0" fontId="77" fillId="2" borderId="142"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22" fillId="2" borderId="0" xfId="0" applyFont="1" applyFill="1" applyAlignment="1" applyProtection="1">
      <alignment horizontal="center"/>
    </xf>
    <xf numFmtId="0" fontId="77" fillId="2" borderId="142"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77" fillId="2" borderId="142" xfId="0" applyFont="1" applyFill="1" applyBorder="1" applyAlignment="1" applyProtection="1">
      <alignment horizontal="center" vertical="center"/>
      <protection locked="0"/>
    </xf>
    <xf numFmtId="0" fontId="67" fillId="2" borderId="0" xfId="0" applyFont="1" applyFill="1" applyProtection="1"/>
    <xf numFmtId="0" fontId="8" fillId="2" borderId="0" xfId="0" applyFont="1" applyFill="1" applyAlignment="1" applyProtection="1">
      <alignment horizontal="left" vertical="top"/>
    </xf>
    <xf numFmtId="0" fontId="21" fillId="7" borderId="47" xfId="2" applyFont="1" applyFill="1" applyBorder="1" applyAlignment="1" applyProtection="1">
      <alignment horizontal="center" vertical="center"/>
      <protection locked="0"/>
    </xf>
    <xf numFmtId="0" fontId="21" fillId="7" borderId="48" xfId="2" applyFont="1" applyFill="1" applyBorder="1" applyAlignment="1" applyProtection="1">
      <alignment horizontal="center" vertical="center"/>
      <protection locked="0"/>
    </xf>
    <xf numFmtId="0" fontId="21" fillId="7" borderId="47" xfId="2" applyFont="1" applyFill="1" applyBorder="1" applyAlignment="1" applyProtection="1">
      <alignment horizontal="left" vertical="center"/>
      <protection locked="0"/>
    </xf>
    <xf numFmtId="0" fontId="21" fillId="7" borderId="48" xfId="2" applyFont="1" applyFill="1" applyBorder="1" applyAlignment="1" applyProtection="1">
      <alignment horizontal="left" vertical="center"/>
      <protection locked="0"/>
    </xf>
    <xf numFmtId="0" fontId="16" fillId="2" borderId="27" xfId="2" applyFont="1" applyFill="1" applyBorder="1" applyAlignment="1" applyProtection="1">
      <alignment horizontal="left" vertical="center" wrapText="1"/>
    </xf>
    <xf numFmtId="0" fontId="16" fillId="2" borderId="28" xfId="2" applyFont="1" applyFill="1" applyBorder="1" applyAlignment="1" applyProtection="1">
      <alignment horizontal="left" vertical="center" wrapText="1"/>
    </xf>
    <xf numFmtId="0" fontId="16" fillId="2" borderId="46" xfId="2" applyFont="1" applyFill="1" applyBorder="1" applyAlignment="1" applyProtection="1">
      <alignment horizontal="left" vertical="center" wrapText="1"/>
    </xf>
    <xf numFmtId="0" fontId="33" fillId="2" borderId="3" xfId="2" applyFont="1" applyFill="1" applyBorder="1" applyAlignment="1" applyProtection="1">
      <alignment horizontal="left" vertical="center" wrapText="1"/>
    </xf>
    <xf numFmtId="0" fontId="33" fillId="2" borderId="3" xfId="2" applyFont="1" applyFill="1" applyBorder="1" applyAlignment="1" applyProtection="1">
      <alignment horizontal="left" vertical="center"/>
    </xf>
    <xf numFmtId="177" fontId="29" fillId="0" borderId="16" xfId="3" applyNumberFormat="1" applyFont="1" applyFill="1" applyBorder="1" applyAlignment="1" applyProtection="1">
      <alignment horizontal="right" vertical="center"/>
    </xf>
    <xf numFmtId="177" fontId="29" fillId="0" borderId="17" xfId="3" applyNumberFormat="1" applyFont="1" applyFill="1" applyBorder="1" applyAlignment="1" applyProtection="1">
      <alignment horizontal="right" vertical="center"/>
    </xf>
    <xf numFmtId="177" fontId="29" fillId="0" borderId="50" xfId="3" applyNumberFormat="1" applyFont="1" applyFill="1" applyBorder="1" applyAlignment="1" applyProtection="1">
      <alignment horizontal="right" vertical="center"/>
    </xf>
    <xf numFmtId="0" fontId="30" fillId="9" borderId="55" xfId="2" applyFont="1" applyFill="1" applyBorder="1" applyAlignment="1" applyProtection="1">
      <alignment horizontal="center" vertical="center"/>
    </xf>
    <xf numFmtId="0" fontId="30" fillId="9" borderId="56" xfId="2" applyFont="1" applyFill="1" applyBorder="1" applyAlignment="1" applyProtection="1">
      <alignment horizontal="center" vertical="center"/>
    </xf>
    <xf numFmtId="0" fontId="30" fillId="0" borderId="27" xfId="2" applyFont="1" applyBorder="1" applyAlignment="1" applyProtection="1">
      <alignment horizontal="left" vertical="center"/>
    </xf>
    <xf numFmtId="0" fontId="30" fillId="0" borderId="28" xfId="2" applyFont="1" applyBorder="1" applyAlignment="1" applyProtection="1">
      <alignment horizontal="left" vertical="center"/>
    </xf>
    <xf numFmtId="0" fontId="30" fillId="0" borderId="46" xfId="2" applyFont="1" applyBorder="1" applyAlignment="1" applyProtection="1">
      <alignment horizontal="left" vertical="center"/>
    </xf>
    <xf numFmtId="177" fontId="29" fillId="8" borderId="27" xfId="3" applyNumberFormat="1" applyFont="1" applyFill="1" applyBorder="1" applyAlignment="1" applyProtection="1">
      <alignment horizontal="right" vertical="center"/>
      <protection locked="0"/>
    </xf>
    <xf numFmtId="177" fontId="29" fillId="8" borderId="28" xfId="3" applyNumberFormat="1" applyFont="1" applyFill="1" applyBorder="1" applyAlignment="1" applyProtection="1">
      <alignment horizontal="right" vertical="center"/>
      <protection locked="0"/>
    </xf>
    <xf numFmtId="177" fontId="29" fillId="8" borderId="46" xfId="3" applyNumberFormat="1" applyFont="1" applyFill="1" applyBorder="1" applyAlignment="1" applyProtection="1">
      <alignment horizontal="right" vertical="center"/>
      <protection locked="0"/>
    </xf>
    <xf numFmtId="0" fontId="19" fillId="3" borderId="2" xfId="2" applyFont="1" applyFill="1" applyBorder="1" applyAlignment="1" applyProtection="1">
      <alignment horizontal="left" vertical="center"/>
    </xf>
    <xf numFmtId="0" fontId="19" fillId="3" borderId="3" xfId="2" applyFont="1" applyFill="1" applyBorder="1" applyAlignment="1" applyProtection="1">
      <alignment horizontal="left" vertical="center"/>
    </xf>
    <xf numFmtId="0" fontId="19" fillId="3" borderId="4" xfId="2" applyFont="1" applyFill="1" applyBorder="1" applyAlignment="1" applyProtection="1">
      <alignment horizontal="left" vertical="center"/>
    </xf>
    <xf numFmtId="0" fontId="33" fillId="2" borderId="4" xfId="2" applyFont="1" applyFill="1" applyBorder="1" applyAlignment="1" applyProtection="1">
      <alignment horizontal="left" vertical="center"/>
    </xf>
    <xf numFmtId="0" fontId="33" fillId="2" borderId="4" xfId="2" applyFont="1" applyFill="1" applyBorder="1" applyAlignment="1" applyProtection="1">
      <alignment horizontal="left" vertical="center" wrapText="1"/>
    </xf>
    <xf numFmtId="0" fontId="33" fillId="2" borderId="51" xfId="2" applyFont="1" applyFill="1" applyBorder="1" applyAlignment="1" applyProtection="1">
      <alignment horizontal="left" vertical="center" wrapText="1"/>
    </xf>
    <xf numFmtId="0" fontId="35" fillId="0" borderId="79" xfId="2" quotePrefix="1" applyFont="1" applyBorder="1" applyAlignment="1" applyProtection="1">
      <alignment horizontal="center" vertical="center"/>
    </xf>
    <xf numFmtId="0" fontId="33" fillId="0" borderId="102" xfId="2" applyFont="1" applyBorder="1" applyAlignment="1" applyProtection="1">
      <alignment horizontal="center" vertical="center"/>
    </xf>
    <xf numFmtId="0" fontId="33" fillId="0" borderId="102" xfId="2" applyFont="1" applyBorder="1" applyAlignment="1" applyProtection="1">
      <alignment horizontal="left" vertical="center" wrapText="1"/>
    </xf>
    <xf numFmtId="0" fontId="33" fillId="0" borderId="129" xfId="2" applyFont="1" applyBorder="1" applyAlignment="1" applyProtection="1">
      <alignment horizontal="left" vertical="center" wrapText="1"/>
    </xf>
    <xf numFmtId="0" fontId="29" fillId="3" borderId="1" xfId="2" applyFont="1" applyFill="1" applyBorder="1" applyAlignment="1" applyProtection="1">
      <alignment horizontal="center" vertical="center"/>
    </xf>
    <xf numFmtId="0" fontId="33" fillId="0" borderId="91" xfId="2" applyFont="1" applyBorder="1" applyAlignment="1" applyProtection="1">
      <alignment horizontal="center" vertical="center"/>
    </xf>
    <xf numFmtId="0" fontId="33" fillId="0" borderId="80" xfId="2" applyFont="1" applyBorder="1" applyAlignment="1" applyProtection="1">
      <alignment horizontal="center" vertical="center"/>
    </xf>
    <xf numFmtId="0" fontId="33" fillId="0" borderId="128" xfId="2" applyFont="1" applyBorder="1" applyAlignment="1" applyProtection="1">
      <alignment horizontal="center" vertical="center"/>
    </xf>
    <xf numFmtId="0" fontId="33" fillId="0" borderId="102" xfId="2" applyFont="1" applyBorder="1" applyAlignment="1" applyProtection="1">
      <alignment horizontal="left" vertical="center"/>
    </xf>
    <xf numFmtId="0" fontId="33" fillId="0" borderId="129" xfId="2" applyFont="1" applyBorder="1" applyAlignment="1" applyProtection="1">
      <alignment horizontal="left" vertical="center"/>
    </xf>
    <xf numFmtId="0" fontId="33" fillId="0" borderId="47" xfId="2" applyFont="1" applyBorder="1" applyAlignment="1" applyProtection="1">
      <alignment horizontal="left" vertical="center" wrapText="1"/>
    </xf>
    <xf numFmtId="0" fontId="33" fillId="0" borderId="48" xfId="2" applyFont="1" applyBorder="1" applyAlignment="1" applyProtection="1">
      <alignment horizontal="left" vertical="center" wrapText="1"/>
    </xf>
    <xf numFmtId="0" fontId="33" fillId="0" borderId="15" xfId="2" applyFont="1" applyBorder="1" applyAlignment="1" applyProtection="1">
      <alignment horizontal="left" vertical="center" wrapText="1"/>
    </xf>
    <xf numFmtId="0" fontId="33" fillId="0" borderId="20" xfId="2" applyFont="1" applyBorder="1" applyAlignment="1" applyProtection="1">
      <alignment horizontal="left" vertical="center" wrapText="1"/>
    </xf>
    <xf numFmtId="0" fontId="35" fillId="0" borderId="126" xfId="2" quotePrefix="1" applyFont="1" applyBorder="1" applyAlignment="1" applyProtection="1">
      <alignment horizontal="center" vertical="center"/>
    </xf>
    <xf numFmtId="0" fontId="33" fillId="0" borderId="130" xfId="2" applyFont="1" applyBorder="1" applyAlignment="1" applyProtection="1">
      <alignment horizontal="center" vertical="center"/>
    </xf>
    <xf numFmtId="0" fontId="33" fillId="0" borderId="130" xfId="2" applyFont="1" applyBorder="1" applyAlignment="1" applyProtection="1">
      <alignment horizontal="left" vertical="center"/>
    </xf>
    <xf numFmtId="0" fontId="33" fillId="0" borderId="131" xfId="2" applyFont="1" applyBorder="1" applyAlignment="1" applyProtection="1">
      <alignment horizontal="left" vertical="center"/>
    </xf>
    <xf numFmtId="0" fontId="35" fillId="0" borderId="76" xfId="2" quotePrefix="1" applyFont="1" applyBorder="1" applyAlignment="1" applyProtection="1">
      <alignment horizontal="center" vertical="center"/>
    </xf>
    <xf numFmtId="0" fontId="35" fillId="0" borderId="72" xfId="2" quotePrefix="1" applyFont="1" applyBorder="1" applyAlignment="1" applyProtection="1">
      <alignment horizontal="center" vertical="center"/>
    </xf>
    <xf numFmtId="0" fontId="35" fillId="0" borderId="93" xfId="2" quotePrefix="1" applyFont="1" applyBorder="1" applyAlignment="1" applyProtection="1">
      <alignment horizontal="center" vertical="center"/>
    </xf>
    <xf numFmtId="0" fontId="33" fillId="0" borderId="125" xfId="2" applyFont="1" applyBorder="1" applyAlignment="1" applyProtection="1">
      <alignment horizontal="left" vertical="center"/>
    </xf>
    <xf numFmtId="0" fontId="33" fillId="0" borderId="47" xfId="2" applyFont="1" applyBorder="1" applyAlignment="1" applyProtection="1">
      <alignment horizontal="left" vertical="center"/>
    </xf>
    <xf numFmtId="0" fontId="33" fillId="0" borderId="48" xfId="2" applyFont="1" applyBorder="1" applyAlignment="1" applyProtection="1">
      <alignment horizontal="left" vertical="center"/>
    </xf>
    <xf numFmtId="0" fontId="33" fillId="0" borderId="91" xfId="2" applyFont="1" applyBorder="1" applyAlignment="1" applyProtection="1">
      <alignment horizontal="left" vertical="center"/>
    </xf>
    <xf numFmtId="0" fontId="33" fillId="0" borderId="80" xfId="2" applyFont="1" applyBorder="1" applyAlignment="1" applyProtection="1">
      <alignment horizontal="left" vertical="center"/>
    </xf>
    <xf numFmtId="0" fontId="33" fillId="0" borderId="71" xfId="2" applyFont="1" applyBorder="1" applyAlignment="1" applyProtection="1">
      <alignment horizontal="left" vertical="center"/>
    </xf>
    <xf numFmtId="0" fontId="33" fillId="0" borderId="81" xfId="2" applyFont="1" applyBorder="1" applyAlignment="1" applyProtection="1">
      <alignment horizontal="left" vertical="center"/>
    </xf>
    <xf numFmtId="0" fontId="33" fillId="0" borderId="41" xfId="2" applyFont="1" applyBorder="1" applyAlignment="1" applyProtection="1">
      <alignment horizontal="left" vertical="center"/>
    </xf>
    <xf numFmtId="0" fontId="33" fillId="0" borderId="42" xfId="2" applyFont="1" applyBorder="1" applyAlignment="1" applyProtection="1">
      <alignment horizontal="left" vertical="center"/>
    </xf>
    <xf numFmtId="0" fontId="52" fillId="2" borderId="0" xfId="2" applyFont="1" applyFill="1" applyAlignment="1" applyProtection="1">
      <alignment horizontal="center" vertical="center" wrapText="1"/>
    </xf>
    <xf numFmtId="0" fontId="18" fillId="2" borderId="0" xfId="2" applyFont="1" applyFill="1" applyAlignment="1" applyProtection="1">
      <alignment horizontal="center" vertical="center"/>
    </xf>
    <xf numFmtId="0" fontId="52" fillId="8" borderId="0" xfId="2" applyFont="1" applyFill="1" applyAlignment="1" applyProtection="1">
      <alignment vertical="center" shrinkToFit="1"/>
      <protection locked="0"/>
    </xf>
    <xf numFmtId="0" fontId="18" fillId="2" borderId="0" xfId="2" applyFont="1" applyFill="1" applyAlignment="1" applyProtection="1">
      <alignment horizontal="center" vertical="center" shrinkToFit="1"/>
    </xf>
    <xf numFmtId="0" fontId="19" fillId="0" borderId="0" xfId="2" applyFont="1" applyAlignment="1" applyProtection="1">
      <alignment horizontal="left" vertical="top" wrapText="1"/>
    </xf>
    <xf numFmtId="0" fontId="52" fillId="2" borderId="0" xfId="2" applyFont="1" applyFill="1" applyAlignment="1" applyProtection="1">
      <alignment horizontal="left" vertical="center" wrapText="1"/>
    </xf>
    <xf numFmtId="0" fontId="52" fillId="8" borderId="0" xfId="2" applyFont="1" applyFill="1" applyAlignment="1" applyProtection="1">
      <alignment horizontal="center" vertical="center"/>
      <protection locked="0"/>
    </xf>
    <xf numFmtId="0" fontId="20" fillId="8" borderId="0" xfId="2" applyFont="1" applyFill="1" applyAlignment="1" applyProtection="1">
      <alignment horizontal="center" vertical="center"/>
      <protection locked="0"/>
    </xf>
    <xf numFmtId="0" fontId="52" fillId="2" borderId="0" xfId="2" applyFont="1" applyFill="1" applyAlignment="1" applyProtection="1">
      <alignment horizontal="center" vertical="center"/>
    </xf>
    <xf numFmtId="0" fontId="52" fillId="2" borderId="0" xfId="2" applyFont="1" applyFill="1" applyAlignment="1" applyProtection="1">
      <alignment horizontal="left" vertical="center" shrinkToFit="1"/>
    </xf>
    <xf numFmtId="0" fontId="19" fillId="2" borderId="80" xfId="2" applyFont="1" applyFill="1" applyBorder="1" applyAlignment="1" applyProtection="1">
      <alignment horizontal="left" vertical="center" wrapText="1"/>
    </xf>
    <xf numFmtId="0" fontId="19" fillId="2" borderId="71" xfId="2" applyFont="1" applyFill="1" applyBorder="1" applyAlignment="1" applyProtection="1">
      <alignment horizontal="left" vertical="center" wrapText="1"/>
    </xf>
    <xf numFmtId="0" fontId="19" fillId="0" borderId="122" xfId="2" applyFont="1" applyBorder="1" applyAlignment="1" applyProtection="1">
      <alignment horizontal="center" vertical="center"/>
    </xf>
    <xf numFmtId="0" fontId="19" fillId="0" borderId="80" xfId="2" applyFont="1" applyBorder="1" applyAlignment="1" applyProtection="1">
      <alignment horizontal="center" vertical="center"/>
    </xf>
    <xf numFmtId="0" fontId="19" fillId="0" borderId="92" xfId="2" applyFont="1" applyBorder="1" applyAlignment="1" applyProtection="1">
      <alignment horizontal="center" vertical="center"/>
    </xf>
    <xf numFmtId="0" fontId="19" fillId="0" borderId="122" xfId="2" applyFont="1" applyBorder="1" applyAlignment="1" applyProtection="1">
      <alignment horizontal="center" vertical="center" wrapText="1"/>
    </xf>
    <xf numFmtId="0" fontId="19" fillId="0" borderId="80" xfId="2" applyFont="1" applyBorder="1" applyAlignment="1" applyProtection="1">
      <alignment horizontal="center" vertical="center" wrapText="1"/>
    </xf>
    <xf numFmtId="0" fontId="19" fillId="0" borderId="92" xfId="2" applyFont="1" applyBorder="1" applyAlignment="1" applyProtection="1">
      <alignment horizontal="center" vertical="center" wrapText="1"/>
    </xf>
    <xf numFmtId="0" fontId="19" fillId="2" borderId="97" xfId="2" applyFont="1" applyFill="1" applyBorder="1" applyAlignment="1" applyProtection="1">
      <alignment horizontal="left" vertical="center"/>
    </xf>
    <xf numFmtId="0" fontId="19" fillId="2" borderId="123" xfId="2" applyFont="1" applyFill="1" applyBorder="1" applyAlignment="1" applyProtection="1">
      <alignment horizontal="left" vertical="center"/>
    </xf>
    <xf numFmtId="0" fontId="19" fillId="0" borderId="124" xfId="2" applyFont="1" applyBorder="1" applyAlignment="1" applyProtection="1">
      <alignment horizontal="center" vertical="center"/>
    </xf>
    <xf numFmtId="0" fontId="19" fillId="0" borderId="97" xfId="2" applyFont="1" applyBorder="1" applyAlignment="1" applyProtection="1">
      <alignment horizontal="center" vertical="center"/>
    </xf>
    <xf numFmtId="0" fontId="19" fillId="0" borderId="98" xfId="2" applyFont="1" applyBorder="1" applyAlignment="1" applyProtection="1">
      <alignment horizontal="center" vertical="center"/>
    </xf>
    <xf numFmtId="0" fontId="19" fillId="2" borderId="87" xfId="2" applyFont="1" applyFill="1" applyBorder="1" applyAlignment="1" applyProtection="1">
      <alignment horizontal="left" vertical="center" wrapText="1"/>
    </xf>
    <xf numFmtId="0" fontId="19" fillId="2" borderId="120" xfId="2" applyFont="1" applyFill="1" applyBorder="1" applyAlignment="1" applyProtection="1">
      <alignment horizontal="left" vertical="center" wrapText="1"/>
    </xf>
    <xf numFmtId="0" fontId="19" fillId="0" borderId="121" xfId="2" applyFont="1" applyBorder="1" applyAlignment="1" applyProtection="1">
      <alignment horizontal="center" vertical="center" wrapText="1"/>
    </xf>
    <xf numFmtId="0" fontId="19" fillId="0" borderId="87" xfId="2" applyFont="1" applyBorder="1" applyAlignment="1" applyProtection="1">
      <alignment horizontal="center" vertical="center" wrapText="1"/>
    </xf>
    <xf numFmtId="0" fontId="19" fillId="0" borderId="88" xfId="2" applyFont="1" applyBorder="1" applyAlignment="1" applyProtection="1">
      <alignment horizontal="center" vertical="center" wrapText="1"/>
    </xf>
    <xf numFmtId="0" fontId="33" fillId="2" borderId="80" xfId="2" applyFont="1" applyFill="1" applyBorder="1" applyAlignment="1" applyProtection="1">
      <alignment horizontal="left" vertical="center" wrapText="1"/>
    </xf>
    <xf numFmtId="0" fontId="33" fillId="2" borderId="71" xfId="2" applyFont="1" applyFill="1" applyBorder="1" applyAlignment="1" applyProtection="1">
      <alignment horizontal="left" vertical="center" wrapText="1"/>
    </xf>
    <xf numFmtId="0" fontId="16" fillId="2" borderId="0" xfId="2" applyFont="1" applyFill="1" applyAlignment="1" applyProtection="1">
      <alignment horizontal="left" vertical="center"/>
    </xf>
    <xf numFmtId="0" fontId="19" fillId="2" borderId="16" xfId="2" applyFont="1" applyFill="1" applyBorder="1" applyAlignment="1" applyProtection="1">
      <alignment horizontal="center" vertical="center" wrapText="1"/>
    </xf>
    <xf numFmtId="0" fontId="19" fillId="2" borderId="17" xfId="2" applyFont="1" applyFill="1" applyBorder="1" applyAlignment="1" applyProtection="1">
      <alignment horizontal="center" vertical="center" wrapText="1"/>
    </xf>
    <xf numFmtId="0" fontId="19" fillId="2" borderId="26" xfId="2" applyFont="1" applyFill="1" applyBorder="1" applyAlignment="1" applyProtection="1">
      <alignment horizontal="center" vertical="center" wrapText="1"/>
    </xf>
    <xf numFmtId="0" fontId="19" fillId="2" borderId="19" xfId="2" applyFont="1" applyFill="1" applyBorder="1" applyAlignment="1" applyProtection="1">
      <alignment horizontal="center" vertical="center" wrapText="1"/>
    </xf>
    <xf numFmtId="0" fontId="19" fillId="2" borderId="15" xfId="2" applyFont="1" applyFill="1" applyBorder="1" applyAlignment="1" applyProtection="1">
      <alignment horizontal="center" vertical="center" wrapText="1"/>
    </xf>
    <xf numFmtId="0" fontId="19" fillId="2" borderId="63" xfId="2" applyFont="1" applyFill="1" applyBorder="1" applyAlignment="1" applyProtection="1">
      <alignment horizontal="center" vertical="center" wrapText="1"/>
    </xf>
    <xf numFmtId="0" fontId="19" fillId="2" borderId="88" xfId="2" applyFont="1" applyFill="1" applyBorder="1" applyAlignment="1" applyProtection="1">
      <alignment horizontal="left" vertical="center" wrapText="1"/>
    </xf>
    <xf numFmtId="0" fontId="30" fillId="0" borderId="52" xfId="2" applyFont="1" applyBorder="1" applyAlignment="1" applyProtection="1">
      <alignment horizontal="left" vertical="center" wrapText="1"/>
    </xf>
    <xf numFmtId="0" fontId="30" fillId="0" borderId="77" xfId="2" applyFont="1" applyBorder="1" applyAlignment="1" applyProtection="1">
      <alignment horizontal="left" vertical="center" wrapText="1"/>
    </xf>
    <xf numFmtId="0" fontId="30" fillId="0" borderId="53" xfId="2" applyFont="1" applyBorder="1" applyAlignment="1" applyProtection="1">
      <alignment horizontal="left" vertical="center" wrapText="1"/>
    </xf>
    <xf numFmtId="0" fontId="30" fillId="0" borderId="94" xfId="2" applyFont="1" applyBorder="1" applyAlignment="1" applyProtection="1">
      <alignment horizontal="left" vertical="center" wrapText="1"/>
    </xf>
    <xf numFmtId="0" fontId="30" fillId="0" borderId="65" xfId="2" applyFont="1" applyBorder="1" applyAlignment="1" applyProtection="1">
      <alignment horizontal="left" vertical="center" wrapText="1"/>
    </xf>
    <xf numFmtId="0" fontId="30" fillId="0" borderId="108" xfId="2" applyFont="1" applyBorder="1" applyAlignment="1" applyProtection="1">
      <alignment horizontal="left" vertical="center" wrapText="1"/>
    </xf>
    <xf numFmtId="0" fontId="19" fillId="2" borderId="65" xfId="2" applyFont="1" applyFill="1" applyBorder="1" applyAlignment="1" applyProtection="1">
      <alignment horizontal="left" vertical="center" wrapText="1"/>
    </xf>
    <xf numFmtId="0" fontId="19" fillId="2" borderId="108" xfId="2" applyFont="1" applyFill="1" applyBorder="1" applyAlignment="1" applyProtection="1">
      <alignment horizontal="left" vertical="center" wrapText="1"/>
    </xf>
    <xf numFmtId="0" fontId="19" fillId="3" borderId="36" xfId="2" applyFont="1" applyFill="1" applyBorder="1" applyAlignment="1" applyProtection="1">
      <alignment horizontal="center" vertical="center"/>
    </xf>
    <xf numFmtId="0" fontId="19" fillId="3" borderId="69" xfId="2" applyFont="1" applyFill="1" applyBorder="1" applyAlignment="1" applyProtection="1">
      <alignment horizontal="center" vertical="center"/>
    </xf>
    <xf numFmtId="0" fontId="19" fillId="3" borderId="13" xfId="2" applyFont="1" applyFill="1" applyBorder="1" applyAlignment="1" applyProtection="1">
      <alignment horizontal="center" vertical="center"/>
    </xf>
    <xf numFmtId="0" fontId="19" fillId="3" borderId="16" xfId="2" applyFont="1" applyFill="1" applyBorder="1" applyAlignment="1" applyProtection="1">
      <alignment horizontal="center" vertical="center" wrapText="1"/>
    </xf>
    <xf numFmtId="0" fontId="19" fillId="3" borderId="17" xfId="2" applyFont="1" applyFill="1" applyBorder="1" applyAlignment="1" applyProtection="1">
      <alignment horizontal="center" vertical="center" wrapText="1"/>
    </xf>
    <xf numFmtId="0" fontId="19" fillId="3" borderId="26" xfId="2" applyFont="1" applyFill="1" applyBorder="1" applyAlignment="1" applyProtection="1">
      <alignment horizontal="center" vertical="center" wrapText="1"/>
    </xf>
    <xf numFmtId="0" fontId="30" fillId="0" borderId="27" xfId="2" applyFont="1" applyBorder="1" applyAlignment="1" applyProtection="1">
      <alignment horizontal="left" vertical="center" wrapText="1"/>
    </xf>
    <xf numFmtId="0" fontId="30" fillId="0" borderId="28" xfId="2" applyFont="1" applyBorder="1" applyAlignment="1" applyProtection="1">
      <alignment horizontal="left" vertical="center" wrapText="1"/>
    </xf>
    <xf numFmtId="0" fontId="30" fillId="0" borderId="46" xfId="2" applyFont="1" applyBorder="1" applyAlignment="1" applyProtection="1">
      <alignment horizontal="left" vertical="center" wrapText="1"/>
    </xf>
    <xf numFmtId="0" fontId="19" fillId="0" borderId="16" xfId="2" applyFont="1" applyBorder="1" applyAlignment="1" applyProtection="1">
      <alignment horizontal="left" vertical="center" wrapText="1"/>
    </xf>
    <xf numFmtId="0" fontId="19" fillId="0" borderId="17" xfId="2" applyFont="1" applyBorder="1" applyAlignment="1" applyProtection="1">
      <alignment horizontal="left" vertical="center" wrapText="1"/>
    </xf>
    <xf numFmtId="0" fontId="19" fillId="0" borderId="26" xfId="2" applyFont="1" applyBorder="1" applyAlignment="1" applyProtection="1">
      <alignment horizontal="left" vertical="center" wrapText="1"/>
    </xf>
    <xf numFmtId="0" fontId="19" fillId="0" borderId="6" xfId="2" applyFont="1" applyBorder="1" applyAlignment="1" applyProtection="1">
      <alignment horizontal="left" vertical="center" wrapText="1"/>
    </xf>
    <xf numFmtId="0" fontId="19" fillId="0" borderId="0" xfId="2" applyFont="1" applyAlignment="1" applyProtection="1">
      <alignment horizontal="left" vertical="center" wrapText="1"/>
    </xf>
    <xf numFmtId="0" fontId="19" fillId="0" borderId="43" xfId="2" applyFont="1" applyBorder="1" applyAlignment="1" applyProtection="1">
      <alignment horizontal="left" vertical="center" wrapText="1"/>
    </xf>
    <xf numFmtId="0" fontId="19" fillId="0" borderId="19" xfId="2" applyFont="1" applyBorder="1" applyAlignment="1" applyProtection="1">
      <alignment horizontal="left" vertical="center" wrapText="1"/>
    </xf>
    <xf numFmtId="0" fontId="19" fillId="0" borderId="15" xfId="2" applyFont="1" applyBorder="1" applyAlignment="1" applyProtection="1">
      <alignment horizontal="left" vertical="center" wrapText="1"/>
    </xf>
    <xf numFmtId="0" fontId="19" fillId="0" borderId="63" xfId="2" applyFont="1" applyBorder="1" applyAlignment="1" applyProtection="1">
      <alignment horizontal="left" vertical="center" wrapText="1"/>
    </xf>
    <xf numFmtId="0" fontId="25" fillId="2" borderId="47" xfId="2" applyFont="1" applyFill="1" applyBorder="1" applyAlignment="1" applyProtection="1">
      <alignment horizontal="left" vertical="center" wrapText="1"/>
    </xf>
    <xf numFmtId="0" fontId="25" fillId="2" borderId="114" xfId="2" applyFont="1" applyFill="1" applyBorder="1" applyAlignment="1" applyProtection="1">
      <alignment horizontal="left" vertical="center" wrapText="1"/>
    </xf>
    <xf numFmtId="0" fontId="25" fillId="2" borderId="80" xfId="2" applyFont="1" applyFill="1" applyBorder="1" applyAlignment="1" applyProtection="1">
      <alignment horizontal="left" vertical="center" wrapText="1"/>
    </xf>
    <xf numFmtId="0" fontId="25" fillId="2" borderId="97" xfId="2" applyFont="1" applyFill="1" applyBorder="1" applyAlignment="1" applyProtection="1">
      <alignment horizontal="left" vertical="center" wrapText="1"/>
    </xf>
    <xf numFmtId="0" fontId="25" fillId="2" borderId="41" xfId="2" applyFont="1" applyFill="1" applyBorder="1" applyAlignment="1" applyProtection="1">
      <alignment horizontal="left" vertical="center" wrapText="1"/>
    </xf>
    <xf numFmtId="0" fontId="25" fillId="2" borderId="49" xfId="2" applyFont="1" applyFill="1" applyBorder="1" applyAlignment="1" applyProtection="1">
      <alignment horizontal="left" vertical="center" wrapText="1"/>
    </xf>
    <xf numFmtId="0" fontId="25" fillId="2" borderId="117" xfId="2" applyFont="1" applyFill="1" applyBorder="1" applyAlignment="1" applyProtection="1">
      <alignment horizontal="left" vertical="center" wrapText="1"/>
    </xf>
    <xf numFmtId="0" fontId="25" fillId="2" borderId="47" xfId="2" applyFont="1" applyFill="1" applyBorder="1" applyAlignment="1" applyProtection="1">
      <alignment vertical="center" wrapText="1"/>
    </xf>
    <xf numFmtId="0" fontId="25" fillId="2" borderId="80" xfId="2" applyFont="1" applyFill="1" applyBorder="1" applyAlignment="1" applyProtection="1">
      <alignment vertical="center" wrapText="1"/>
    </xf>
    <xf numFmtId="0" fontId="25" fillId="2" borderId="73" xfId="2" applyFont="1" applyFill="1" applyBorder="1" applyAlignment="1" applyProtection="1">
      <alignment horizontal="left" vertical="center" wrapText="1"/>
    </xf>
    <xf numFmtId="0" fontId="25" fillId="2" borderId="87" xfId="2" applyFont="1" applyFill="1" applyBorder="1" applyAlignment="1" applyProtection="1">
      <alignment horizontal="left" vertical="center" wrapText="1"/>
    </xf>
    <xf numFmtId="0" fontId="25" fillId="2" borderId="88" xfId="2" applyFont="1" applyFill="1" applyBorder="1" applyAlignment="1" applyProtection="1">
      <alignment horizontal="left" vertical="center" wrapText="1"/>
    </xf>
    <xf numFmtId="0" fontId="25" fillId="2" borderId="41" xfId="2" applyFont="1" applyFill="1" applyBorder="1" applyAlignment="1" applyProtection="1">
      <alignment vertical="center" wrapText="1"/>
    </xf>
    <xf numFmtId="0" fontId="19" fillId="2" borderId="0" xfId="2" applyFont="1" applyFill="1" applyAlignment="1" applyProtection="1">
      <alignment horizontal="left" vertical="top" wrapText="1"/>
    </xf>
    <xf numFmtId="0" fontId="34" fillId="3" borderId="27" xfId="2" applyFont="1" applyFill="1" applyBorder="1" applyAlignment="1" applyProtection="1">
      <alignment horizontal="center" vertical="center" wrapText="1"/>
    </xf>
    <xf numFmtId="0" fontId="34" fillId="3" borderId="28" xfId="2" applyFont="1" applyFill="1" applyBorder="1" applyAlignment="1" applyProtection="1">
      <alignment horizontal="center" vertical="center" wrapText="1"/>
    </xf>
    <xf numFmtId="0" fontId="34" fillId="3" borderId="46" xfId="2" applyFont="1" applyFill="1" applyBorder="1" applyAlignment="1" applyProtection="1">
      <alignment horizontal="center" vertical="center" wrapText="1"/>
    </xf>
    <xf numFmtId="49" fontId="19" fillId="3" borderId="2" xfId="2" applyNumberFormat="1" applyFont="1" applyFill="1" applyBorder="1" applyAlignment="1" applyProtection="1">
      <alignment horizontal="center" vertical="center" wrapText="1"/>
    </xf>
    <xf numFmtId="49" fontId="19" fillId="3" borderId="3" xfId="2" applyNumberFormat="1" applyFont="1" applyFill="1" applyBorder="1" applyAlignment="1" applyProtection="1">
      <alignment horizontal="center" vertical="center" wrapText="1"/>
    </xf>
    <xf numFmtId="49" fontId="19" fillId="3" borderId="4" xfId="2" applyNumberFormat="1" applyFont="1" applyFill="1" applyBorder="1" applyAlignment="1" applyProtection="1">
      <alignment horizontal="center" vertical="center" wrapText="1"/>
    </xf>
    <xf numFmtId="49" fontId="19" fillId="3" borderId="16" xfId="2" applyNumberFormat="1" applyFont="1" applyFill="1" applyBorder="1" applyAlignment="1" applyProtection="1">
      <alignment horizontal="center" vertical="center" wrapText="1"/>
    </xf>
    <xf numFmtId="49" fontId="19" fillId="3" borderId="17" xfId="2" applyNumberFormat="1" applyFont="1" applyFill="1" applyBorder="1" applyAlignment="1" applyProtection="1">
      <alignment horizontal="center" vertical="center" wrapText="1"/>
    </xf>
    <xf numFmtId="49" fontId="19" fillId="3" borderId="26" xfId="2" applyNumberFormat="1" applyFont="1" applyFill="1" applyBorder="1" applyAlignment="1" applyProtection="1">
      <alignment horizontal="center" vertical="center" wrapText="1"/>
    </xf>
    <xf numFmtId="0" fontId="21" fillId="2" borderId="2" xfId="2" applyFont="1" applyFill="1" applyBorder="1" applyAlignment="1" applyProtection="1">
      <alignment horizontal="left" vertical="center" wrapText="1"/>
    </xf>
    <xf numFmtId="0" fontId="21" fillId="2" borderId="3" xfId="2" applyFont="1" applyFill="1" applyBorder="1" applyAlignment="1" applyProtection="1">
      <alignment horizontal="left" vertical="center" wrapText="1"/>
    </xf>
    <xf numFmtId="0" fontId="21" fillId="2" borderId="4" xfId="2" applyFont="1" applyFill="1" applyBorder="1" applyAlignment="1" applyProtection="1">
      <alignment horizontal="left" vertical="center" wrapText="1"/>
    </xf>
    <xf numFmtId="49" fontId="16" fillId="0" borderId="0" xfId="2" applyNumberFormat="1" applyFont="1" applyAlignment="1" applyProtection="1">
      <alignment horizontal="left" vertical="center"/>
    </xf>
    <xf numFmtId="0" fontId="25" fillId="2" borderId="0" xfId="2" applyFont="1" applyFill="1" applyAlignment="1" applyProtection="1">
      <alignment vertical="center" wrapText="1"/>
    </xf>
    <xf numFmtId="0" fontId="19" fillId="8" borderId="65" xfId="2" applyFont="1" applyFill="1" applyBorder="1" applyAlignment="1" applyProtection="1">
      <alignment horizontal="left" vertical="center" shrinkToFit="1"/>
      <protection locked="0"/>
    </xf>
    <xf numFmtId="0" fontId="34" fillId="0" borderId="27" xfId="2" applyFont="1" applyBorder="1" applyAlignment="1" applyProtection="1">
      <alignment horizontal="left" vertical="center" wrapText="1"/>
    </xf>
    <xf numFmtId="0" fontId="34" fillId="0" borderId="28" xfId="2" applyFont="1" applyBorder="1" applyAlignment="1" applyProtection="1">
      <alignment horizontal="left" vertical="center" wrapText="1"/>
    </xf>
    <xf numFmtId="0" fontId="34" fillId="0" borderId="46" xfId="2" applyFont="1" applyBorder="1" applyAlignment="1" applyProtection="1">
      <alignment horizontal="left" vertical="center" wrapText="1"/>
    </xf>
    <xf numFmtId="0" fontId="21" fillId="2" borderId="2" xfId="2" applyFont="1" applyFill="1" applyBorder="1" applyAlignment="1" applyProtection="1">
      <alignment horizontal="left" vertical="center"/>
    </xf>
    <xf numFmtId="0" fontId="21" fillId="2" borderId="3" xfId="2" applyFont="1" applyFill="1" applyBorder="1" applyAlignment="1" applyProtection="1">
      <alignment horizontal="left" vertical="center"/>
    </xf>
    <xf numFmtId="0" fontId="21" fillId="2" borderId="4" xfId="2" applyFont="1" applyFill="1" applyBorder="1" applyAlignment="1" applyProtection="1">
      <alignment horizontal="left" vertical="center"/>
    </xf>
    <xf numFmtId="0" fontId="34" fillId="0" borderId="28" xfId="2" applyFont="1" applyBorder="1" applyAlignment="1" applyProtection="1">
      <alignment horizontal="left" vertical="center"/>
    </xf>
    <xf numFmtId="0" fontId="34" fillId="0" borderId="46" xfId="2" applyFont="1" applyBorder="1" applyAlignment="1" applyProtection="1">
      <alignment horizontal="left" vertical="center"/>
    </xf>
    <xf numFmtId="0" fontId="19" fillId="0" borderId="105" xfId="2" applyFont="1" applyBorder="1" applyAlignment="1" applyProtection="1">
      <alignment horizontal="left" vertical="center"/>
    </xf>
    <xf numFmtId="0" fontId="19" fillId="0" borderId="15" xfId="2" applyFont="1" applyBorder="1" applyAlignment="1" applyProtection="1">
      <alignment horizontal="left" vertical="center"/>
    </xf>
    <xf numFmtId="0" fontId="19" fillId="0" borderId="20" xfId="2" applyFont="1" applyBorder="1" applyAlignment="1" applyProtection="1">
      <alignment horizontal="left" vertical="center"/>
    </xf>
    <xf numFmtId="0" fontId="33" fillId="2" borderId="0" xfId="2" applyFont="1" applyFill="1" applyAlignment="1" applyProtection="1">
      <alignment horizontal="left" vertical="center" wrapText="1"/>
    </xf>
    <xf numFmtId="0" fontId="21" fillId="8" borderId="27" xfId="2" applyFont="1" applyFill="1" applyBorder="1" applyAlignment="1" applyProtection="1">
      <alignment horizontal="center" vertical="center"/>
    </xf>
    <xf numFmtId="0" fontId="21" fillId="8" borderId="46" xfId="2" applyFont="1" applyFill="1" applyBorder="1" applyAlignment="1" applyProtection="1">
      <alignment horizontal="center" vertical="center"/>
    </xf>
    <xf numFmtId="0" fontId="18" fillId="2" borderId="61" xfId="2" applyFont="1" applyFill="1" applyBorder="1" applyAlignment="1" applyProtection="1">
      <alignment horizontal="left" vertical="center" wrapText="1"/>
    </xf>
    <xf numFmtId="0" fontId="18" fillId="2" borderId="3" xfId="2" applyFont="1" applyFill="1" applyBorder="1" applyAlignment="1" applyProtection="1">
      <alignment horizontal="left" vertical="center" wrapText="1"/>
    </xf>
    <xf numFmtId="0" fontId="33" fillId="0" borderId="1" xfId="0" applyFont="1" applyBorder="1" applyAlignment="1" applyProtection="1">
      <alignment horizontal="left" vertical="center" wrapText="1"/>
    </xf>
    <xf numFmtId="0" fontId="33" fillId="0" borderId="2" xfId="0" applyFont="1" applyBorder="1" applyAlignment="1" applyProtection="1">
      <alignment horizontal="left" vertical="center" wrapText="1"/>
    </xf>
    <xf numFmtId="0" fontId="12" fillId="2" borderId="14" xfId="2" applyFill="1" applyBorder="1" applyAlignment="1" applyProtection="1">
      <alignment horizontal="center" vertical="center"/>
    </xf>
    <xf numFmtId="0" fontId="30" fillId="3" borderId="55" xfId="2" applyFont="1" applyFill="1" applyBorder="1" applyAlignment="1" applyProtection="1">
      <alignment horizontal="center" vertical="center"/>
    </xf>
    <xf numFmtId="0" fontId="30" fillId="3" borderId="56" xfId="2" applyFont="1" applyFill="1" applyBorder="1" applyAlignment="1" applyProtection="1">
      <alignment horizontal="center" vertical="center"/>
    </xf>
    <xf numFmtId="0" fontId="19" fillId="2" borderId="72" xfId="2" applyFont="1" applyFill="1" applyBorder="1" applyAlignment="1" applyProtection="1">
      <alignment horizontal="center" vertical="center"/>
    </xf>
    <xf numFmtId="0" fontId="19" fillId="2" borderId="93" xfId="2" applyFont="1" applyFill="1" applyBorder="1" applyAlignment="1" applyProtection="1">
      <alignment horizontal="center" vertical="center"/>
    </xf>
    <xf numFmtId="0" fontId="19" fillId="0" borderId="83" xfId="2" applyFont="1" applyBorder="1" applyAlignment="1" applyProtection="1">
      <alignment horizontal="center" vertical="center" wrapText="1"/>
    </xf>
    <xf numFmtId="0" fontId="19" fillId="0" borderId="73" xfId="2" applyFont="1" applyBorder="1" applyAlignment="1" applyProtection="1">
      <alignment horizontal="center" vertical="center" wrapText="1"/>
    </xf>
    <xf numFmtId="0" fontId="19" fillId="0" borderId="89" xfId="2" applyFont="1" applyBorder="1" applyAlignment="1" applyProtection="1">
      <alignment horizontal="center" vertical="center" wrapText="1"/>
    </xf>
    <xf numFmtId="0" fontId="19" fillId="0" borderId="0" xfId="2" applyFont="1" applyAlignment="1" applyProtection="1">
      <alignment horizontal="center" vertical="center" wrapText="1"/>
    </xf>
    <xf numFmtId="0" fontId="19" fillId="0" borderId="82" xfId="2" applyFont="1" applyBorder="1" applyAlignment="1" applyProtection="1">
      <alignment horizontal="center" vertical="center" wrapText="1"/>
    </xf>
    <xf numFmtId="0" fontId="19" fillId="0" borderId="49" xfId="2" applyFont="1" applyBorder="1" applyAlignment="1" applyProtection="1">
      <alignment horizontal="center" vertical="center" wrapText="1"/>
    </xf>
    <xf numFmtId="0" fontId="25" fillId="0" borderId="86" xfId="2" applyFont="1" applyBorder="1" applyAlignment="1" applyProtection="1">
      <alignment horizontal="left" vertical="center" wrapText="1"/>
    </xf>
    <xf numFmtId="0" fontId="25" fillId="0" borderId="87" xfId="2" applyFont="1" applyBorder="1" applyAlignment="1" applyProtection="1">
      <alignment horizontal="left" vertical="center" wrapText="1"/>
    </xf>
    <xf numFmtId="0" fontId="25" fillId="0" borderId="88" xfId="2" applyFont="1" applyBorder="1" applyAlignment="1" applyProtection="1">
      <alignment horizontal="left" vertical="center" wrapText="1"/>
    </xf>
    <xf numFmtId="0" fontId="30" fillId="0" borderId="77" xfId="2" applyFont="1" applyBorder="1" applyAlignment="1" applyProtection="1">
      <alignment horizontal="left" vertical="center"/>
    </xf>
    <xf numFmtId="0" fontId="30" fillId="0" borderId="53" xfId="2" applyFont="1" applyBorder="1" applyAlignment="1" applyProtection="1">
      <alignment horizontal="left" vertical="center"/>
    </xf>
    <xf numFmtId="0" fontId="30" fillId="0" borderId="14" xfId="2" applyFont="1" applyBorder="1" applyAlignment="1" applyProtection="1">
      <alignment horizontal="left" vertical="center"/>
    </xf>
    <xf numFmtId="0" fontId="30" fillId="0" borderId="0" xfId="2" applyFont="1" applyAlignment="1" applyProtection="1">
      <alignment horizontal="left" vertical="center"/>
    </xf>
    <xf numFmtId="0" fontId="30" fillId="0" borderId="43" xfId="2" applyFont="1" applyBorder="1" applyAlignment="1" applyProtection="1">
      <alignment horizontal="left" vertical="center"/>
    </xf>
    <xf numFmtId="0" fontId="30" fillId="0" borderId="94" xfId="2" applyFont="1" applyBorder="1" applyAlignment="1" applyProtection="1">
      <alignment horizontal="left" vertical="center"/>
    </xf>
    <xf numFmtId="0" fontId="30" fillId="0" borderId="65" xfId="2" applyFont="1" applyBorder="1" applyAlignment="1" applyProtection="1">
      <alignment horizontal="left" vertical="center"/>
    </xf>
    <xf numFmtId="0" fontId="30" fillId="0" borderId="108" xfId="2" applyFont="1" applyBorder="1" applyAlignment="1" applyProtection="1">
      <alignment horizontal="left" vertical="center"/>
    </xf>
    <xf numFmtId="0" fontId="25" fillId="0" borderId="91" xfId="2" applyFont="1" applyBorder="1" applyAlignment="1" applyProtection="1">
      <alignment horizontal="left" vertical="center" wrapText="1"/>
    </xf>
    <xf numFmtId="0" fontId="25" fillId="0" borderId="80" xfId="2" applyFont="1" applyBorder="1" applyAlignment="1" applyProtection="1">
      <alignment horizontal="left" vertical="center" wrapText="1"/>
    </xf>
    <xf numFmtId="0" fontId="25" fillId="0" borderId="92" xfId="2" applyFont="1" applyBorder="1" applyAlignment="1" applyProtection="1">
      <alignment horizontal="left" vertical="center" wrapText="1"/>
    </xf>
    <xf numFmtId="0" fontId="25" fillId="0" borderId="96" xfId="2" applyFont="1" applyBorder="1" applyAlignment="1" applyProtection="1">
      <alignment horizontal="left" vertical="center" wrapText="1"/>
    </xf>
    <xf numFmtId="0" fontId="25" fillId="0" borderId="97" xfId="2" applyFont="1" applyBorder="1" applyAlignment="1" applyProtection="1">
      <alignment horizontal="left" vertical="center" wrapText="1"/>
    </xf>
    <xf numFmtId="0" fontId="25" fillId="0" borderId="98" xfId="2" applyFont="1" applyBorder="1" applyAlignment="1" applyProtection="1">
      <alignment horizontal="left" vertical="center" wrapText="1"/>
    </xf>
    <xf numFmtId="0" fontId="81" fillId="0" borderId="142" xfId="2" applyFont="1" applyBorder="1" applyAlignment="1" applyProtection="1">
      <alignment horizontal="center" vertical="center"/>
    </xf>
    <xf numFmtId="0" fontId="21" fillId="2" borderId="17" xfId="2" applyFont="1" applyFill="1" applyBorder="1" applyAlignment="1" applyProtection="1">
      <alignment horizontal="left" vertical="center"/>
    </xf>
    <xf numFmtId="0" fontId="21" fillId="2" borderId="18" xfId="2" applyFont="1" applyFill="1" applyBorder="1" applyAlignment="1" applyProtection="1">
      <alignment horizontal="left" vertical="center"/>
    </xf>
    <xf numFmtId="0" fontId="19" fillId="0" borderId="89" xfId="2" applyFont="1" applyBorder="1" applyAlignment="1" applyProtection="1">
      <alignment horizontal="left" vertical="center" wrapText="1"/>
    </xf>
    <xf numFmtId="0" fontId="19" fillId="0" borderId="18" xfId="2" applyFont="1" applyBorder="1" applyAlignment="1" applyProtection="1">
      <alignment horizontal="left" vertical="center" wrapText="1"/>
    </xf>
    <xf numFmtId="0" fontId="32" fillId="2" borderId="0" xfId="2" applyFont="1" applyFill="1" applyAlignment="1" applyProtection="1">
      <alignment horizontal="left" vertical="center" wrapText="1"/>
    </xf>
    <xf numFmtId="0" fontId="18" fillId="2" borderId="4" xfId="2" applyFont="1" applyFill="1" applyBorder="1" applyAlignment="1" applyProtection="1">
      <alignment horizontal="left" vertical="center" wrapText="1"/>
    </xf>
    <xf numFmtId="0" fontId="18" fillId="2" borderId="1" xfId="2" applyFont="1" applyFill="1" applyBorder="1" applyAlignment="1" applyProtection="1">
      <alignment horizontal="left" vertical="center" wrapText="1"/>
    </xf>
    <xf numFmtId="0" fontId="18" fillId="2" borderId="2" xfId="2" applyFont="1" applyFill="1" applyBorder="1" applyAlignment="1" applyProtection="1">
      <alignment horizontal="left" vertical="center" wrapText="1"/>
    </xf>
    <xf numFmtId="0" fontId="16" fillId="0" borderId="0" xfId="2" applyFont="1" applyAlignment="1" applyProtection="1">
      <alignment horizontal="left" vertical="center"/>
    </xf>
    <xf numFmtId="0" fontId="21" fillId="8" borderId="84" xfId="2" applyFont="1" applyFill="1" applyBorder="1" applyAlignment="1" applyProtection="1">
      <alignment horizontal="center" vertical="center"/>
    </xf>
    <xf numFmtId="0" fontId="21" fillId="8" borderId="90" xfId="2" applyFont="1" applyFill="1" applyBorder="1" applyAlignment="1" applyProtection="1">
      <alignment horizontal="center" vertical="center"/>
    </xf>
    <xf numFmtId="0" fontId="45" fillId="0" borderId="85" xfId="2" applyFont="1" applyBorder="1" applyAlignment="1" applyProtection="1">
      <alignment horizontal="center" vertical="center"/>
    </xf>
    <xf numFmtId="0" fontId="45" fillId="0" borderId="82" xfId="2" applyFont="1" applyBorder="1" applyAlignment="1" applyProtection="1">
      <alignment horizontal="center" vertical="center"/>
    </xf>
    <xf numFmtId="0" fontId="19" fillId="0" borderId="86" xfId="2" applyFont="1" applyBorder="1" applyAlignment="1" applyProtection="1">
      <alignment horizontal="left" vertical="center" wrapText="1"/>
    </xf>
    <xf numFmtId="0" fontId="19" fillId="0" borderId="87" xfId="2" applyFont="1" applyBorder="1" applyAlignment="1" applyProtection="1">
      <alignment horizontal="left" vertical="center" wrapText="1"/>
    </xf>
    <xf numFmtId="0" fontId="19" fillId="0" borderId="88" xfId="2" applyFont="1" applyBorder="1" applyAlignment="1" applyProtection="1">
      <alignment horizontal="left" vertical="center" wrapText="1"/>
    </xf>
    <xf numFmtId="0" fontId="35" fillId="8" borderId="91" xfId="2" applyFont="1" applyFill="1" applyBorder="1" applyAlignment="1" applyProtection="1">
      <alignment horizontal="left" vertical="center" wrapText="1" shrinkToFit="1"/>
      <protection locked="0"/>
    </xf>
    <xf numFmtId="0" fontId="35" fillId="8" borderId="80" xfId="2" applyFont="1" applyFill="1" applyBorder="1" applyAlignment="1" applyProtection="1">
      <alignment horizontal="left" vertical="center" wrapText="1" shrinkToFit="1"/>
      <protection locked="0"/>
    </xf>
    <xf numFmtId="0" fontId="35" fillId="8" borderId="92" xfId="2" applyFont="1" applyFill="1" applyBorder="1" applyAlignment="1" applyProtection="1">
      <alignment horizontal="left" vertical="center" wrapText="1" shrinkToFit="1"/>
      <protection locked="0"/>
    </xf>
    <xf numFmtId="0" fontId="17" fillId="2" borderId="0" xfId="2" applyFont="1" applyFill="1" applyAlignment="1" applyProtection="1">
      <alignment horizontal="left" vertical="center" wrapText="1"/>
    </xf>
    <xf numFmtId="0" fontId="21" fillId="0" borderId="3" xfId="2" applyFont="1" applyBorder="1" applyAlignment="1" applyProtection="1">
      <alignment horizontal="left" vertical="center"/>
    </xf>
    <xf numFmtId="0" fontId="21" fillId="0" borderId="4" xfId="2" applyFont="1" applyBorder="1" applyAlignment="1" applyProtection="1">
      <alignment horizontal="left" vertical="center"/>
    </xf>
    <xf numFmtId="0" fontId="21" fillId="2" borderId="7" xfId="2" applyFont="1" applyFill="1" applyBorder="1" applyAlignment="1" applyProtection="1">
      <alignment horizontal="center" vertical="center"/>
    </xf>
    <xf numFmtId="0" fontId="19" fillId="0" borderId="82" xfId="2" applyFont="1" applyBorder="1" applyAlignment="1" applyProtection="1">
      <alignment vertical="center" wrapText="1"/>
    </xf>
    <xf numFmtId="0" fontId="19" fillId="0" borderId="49" xfId="2" applyFont="1" applyBorder="1" applyAlignment="1" applyProtection="1">
      <alignment vertical="center" wrapText="1"/>
    </xf>
    <xf numFmtId="0" fontId="19" fillId="0" borderId="0" xfId="2" applyFont="1" applyAlignment="1" applyProtection="1">
      <alignment vertical="center" wrapText="1"/>
    </xf>
    <xf numFmtId="0" fontId="19" fillId="0" borderId="7" xfId="2" applyFont="1" applyBorder="1" applyAlignment="1" applyProtection="1">
      <alignment vertical="center" wrapText="1"/>
    </xf>
    <xf numFmtId="0" fontId="21" fillId="8" borderId="14" xfId="2" applyFont="1" applyFill="1" applyBorder="1" applyAlignment="1" applyProtection="1">
      <alignment horizontal="center" vertical="center"/>
    </xf>
    <xf numFmtId="0" fontId="21" fillId="8" borderId="94" xfId="2" applyFont="1" applyFill="1" applyBorder="1" applyAlignment="1" applyProtection="1">
      <alignment horizontal="center" vertical="center"/>
    </xf>
    <xf numFmtId="0" fontId="45" fillId="0" borderId="89" xfId="2" applyFont="1" applyBorder="1" applyAlignment="1" applyProtection="1">
      <alignment horizontal="center" vertical="center"/>
    </xf>
    <xf numFmtId="0" fontId="45" fillId="0" borderId="95" xfId="2" applyFont="1" applyBorder="1" applyAlignment="1" applyProtection="1">
      <alignment horizontal="center" vertical="center"/>
    </xf>
    <xf numFmtId="0" fontId="25" fillId="2" borderId="80" xfId="2" applyFont="1" applyFill="1" applyBorder="1" applyAlignment="1" applyProtection="1">
      <alignment horizontal="left" vertical="center"/>
    </xf>
    <xf numFmtId="0" fontId="25" fillId="2" borderId="92" xfId="2" applyFont="1" applyFill="1" applyBorder="1" applyAlignment="1" applyProtection="1">
      <alignment horizontal="left" vertical="center"/>
    </xf>
    <xf numFmtId="0" fontId="25" fillId="8" borderId="96" xfId="2" applyFont="1" applyFill="1" applyBorder="1" applyAlignment="1" applyProtection="1">
      <alignment horizontal="left" vertical="center" wrapText="1" shrinkToFit="1"/>
      <protection locked="0"/>
    </xf>
    <xf numFmtId="0" fontId="25" fillId="8" borderId="97" xfId="2" applyFont="1" applyFill="1" applyBorder="1" applyAlignment="1" applyProtection="1">
      <alignment horizontal="left" vertical="center" wrapText="1" shrinkToFit="1"/>
      <protection locked="0"/>
    </xf>
    <xf numFmtId="0" fontId="25" fillId="8" borderId="98" xfId="2" applyFont="1" applyFill="1" applyBorder="1" applyAlignment="1" applyProtection="1">
      <alignment horizontal="left" vertical="center" wrapText="1" shrinkToFit="1"/>
      <protection locked="0"/>
    </xf>
    <xf numFmtId="0" fontId="18" fillId="0" borderId="4" xfId="2" applyFont="1" applyBorder="1" applyAlignment="1" applyProtection="1">
      <alignment horizontal="left" vertical="center" wrapText="1"/>
    </xf>
    <xf numFmtId="0" fontId="18" fillId="0" borderId="1" xfId="2" applyFont="1" applyBorder="1" applyAlignment="1" applyProtection="1">
      <alignment horizontal="left" vertical="center" wrapText="1"/>
    </xf>
    <xf numFmtId="0" fontId="18" fillId="0" borderId="2" xfId="2" applyFont="1" applyBorder="1" applyAlignment="1" applyProtection="1">
      <alignment horizontal="left" vertical="center" wrapText="1"/>
    </xf>
    <xf numFmtId="0" fontId="17" fillId="3" borderId="27" xfId="2" applyFont="1" applyFill="1" applyBorder="1" applyAlignment="1" applyProtection="1">
      <alignment horizontal="center" vertical="center" wrapText="1"/>
    </xf>
    <xf numFmtId="0" fontId="17" fillId="3" borderId="28" xfId="2" applyFont="1" applyFill="1" applyBorder="1" applyAlignment="1" applyProtection="1">
      <alignment horizontal="center" vertical="center" wrapText="1"/>
    </xf>
    <xf numFmtId="0" fontId="17" fillId="3" borderId="46" xfId="2" applyFont="1" applyFill="1" applyBorder="1" applyAlignment="1" applyProtection="1">
      <alignment horizontal="center" vertical="center" wrapText="1"/>
    </xf>
    <xf numFmtId="0" fontId="29" fillId="2" borderId="0" xfId="2" applyFont="1" applyFill="1" applyAlignment="1" applyProtection="1">
      <alignment horizontal="center" vertical="center"/>
    </xf>
    <xf numFmtId="0" fontId="32" fillId="0" borderId="52" xfId="2" applyFont="1" applyBorder="1" applyAlignment="1" applyProtection="1">
      <alignment horizontal="left" vertical="center" wrapText="1"/>
    </xf>
    <xf numFmtId="0" fontId="32" fillId="0" borderId="77" xfId="2" applyFont="1" applyBorder="1" applyAlignment="1" applyProtection="1">
      <alignment horizontal="left" vertical="center" wrapText="1"/>
    </xf>
    <xf numFmtId="0" fontId="32" fillId="0" borderId="53" xfId="2" applyFont="1" applyBorder="1" applyAlignment="1" applyProtection="1">
      <alignment horizontal="left" vertical="center" wrapText="1"/>
    </xf>
    <xf numFmtId="0" fontId="32" fillId="0" borderId="94" xfId="2" applyFont="1" applyBorder="1" applyAlignment="1" applyProtection="1">
      <alignment horizontal="left" vertical="center" wrapText="1"/>
    </xf>
    <xf numFmtId="0" fontId="32" fillId="0" borderId="65" xfId="2" applyFont="1" applyBorder="1" applyAlignment="1" applyProtection="1">
      <alignment horizontal="left" vertical="center" wrapText="1"/>
    </xf>
    <xf numFmtId="0" fontId="32" fillId="0" borderId="108" xfId="2" applyFont="1" applyBorder="1" applyAlignment="1" applyProtection="1">
      <alignment horizontal="left" vertical="center" wrapText="1"/>
    </xf>
    <xf numFmtId="0" fontId="25" fillId="2" borderId="16" xfId="2" applyFont="1" applyFill="1" applyBorder="1" applyAlignment="1" applyProtection="1">
      <alignment horizontal="left" vertical="center" wrapText="1"/>
    </xf>
    <xf numFmtId="0" fontId="25" fillId="2" borderId="17" xfId="2" applyFont="1" applyFill="1" applyBorder="1" applyAlignment="1" applyProtection="1">
      <alignment horizontal="left" vertical="center" wrapText="1"/>
    </xf>
    <xf numFmtId="0" fontId="25" fillId="2" borderId="6" xfId="2" applyFont="1" applyFill="1" applyBorder="1" applyAlignment="1" applyProtection="1">
      <alignment horizontal="left" vertical="center" wrapText="1"/>
    </xf>
    <xf numFmtId="0" fontId="25" fillId="2" borderId="0" xfId="2" applyFont="1" applyFill="1" applyAlignment="1" applyProtection="1">
      <alignment horizontal="left" vertical="center" wrapText="1"/>
    </xf>
    <xf numFmtId="0" fontId="25" fillId="2" borderId="19" xfId="2" applyFont="1" applyFill="1" applyBorder="1" applyAlignment="1" applyProtection="1">
      <alignment horizontal="left" vertical="center" wrapText="1"/>
    </xf>
    <xf numFmtId="0" fontId="25" fillId="2" borderId="15" xfId="2" applyFont="1" applyFill="1" applyBorder="1" applyAlignment="1" applyProtection="1">
      <alignment horizontal="left" vertical="center" wrapText="1"/>
    </xf>
    <xf numFmtId="177" fontId="20" fillId="6" borderId="14" xfId="3" applyNumberFormat="1" applyFont="1" applyFill="1" applyBorder="1" applyAlignment="1" applyProtection="1">
      <alignment horizontal="right" vertical="center"/>
      <protection locked="0"/>
    </xf>
    <xf numFmtId="177" fontId="20" fillId="6" borderId="0" xfId="3" applyNumberFormat="1" applyFont="1" applyFill="1" applyBorder="1" applyAlignment="1" applyProtection="1">
      <alignment horizontal="right" vertical="center"/>
      <protection locked="0"/>
    </xf>
    <xf numFmtId="177" fontId="20" fillId="6" borderId="43" xfId="3" applyNumberFormat="1" applyFont="1" applyFill="1" applyBorder="1" applyAlignment="1" applyProtection="1">
      <alignment horizontal="right" vertical="center"/>
      <protection locked="0"/>
    </xf>
    <xf numFmtId="177" fontId="20" fillId="6" borderId="94" xfId="3" applyNumberFormat="1" applyFont="1" applyFill="1" applyBorder="1" applyAlignment="1" applyProtection="1">
      <alignment horizontal="right" vertical="center"/>
      <protection locked="0"/>
    </xf>
    <xf numFmtId="177" fontId="20" fillId="6" borderId="65" xfId="3" applyNumberFormat="1" applyFont="1" applyFill="1" applyBorder="1" applyAlignment="1" applyProtection="1">
      <alignment horizontal="right" vertical="center"/>
      <protection locked="0"/>
    </xf>
    <xf numFmtId="177" fontId="20" fillId="6" borderId="108" xfId="3" applyNumberFormat="1" applyFont="1" applyFill="1" applyBorder="1" applyAlignment="1" applyProtection="1">
      <alignment horizontal="right" vertical="center"/>
      <protection locked="0"/>
    </xf>
    <xf numFmtId="0" fontId="19" fillId="2" borderId="158" xfId="2" applyFont="1" applyFill="1" applyBorder="1" applyAlignment="1" applyProtection="1">
      <alignment vertical="center" shrinkToFit="1"/>
    </xf>
    <xf numFmtId="0" fontId="19" fillId="2" borderId="159" xfId="2" applyFont="1" applyFill="1" applyBorder="1" applyAlignment="1" applyProtection="1">
      <alignment vertical="center" shrinkToFit="1"/>
    </xf>
    <xf numFmtId="0" fontId="12" fillId="2" borderId="6" xfId="2" applyFill="1" applyBorder="1" applyAlignment="1" applyProtection="1">
      <alignment horizontal="center" vertical="center"/>
    </xf>
    <xf numFmtId="38" fontId="21" fillId="2" borderId="59" xfId="3" applyFont="1" applyFill="1" applyBorder="1" applyAlignment="1" applyProtection="1">
      <alignment horizontal="right" vertical="center" shrinkToFit="1"/>
    </xf>
    <xf numFmtId="2" fontId="45" fillId="2" borderId="0" xfId="2" applyNumberFormat="1" applyFont="1" applyFill="1" applyAlignment="1" applyProtection="1">
      <alignment horizontal="center" vertical="center" shrinkToFit="1"/>
    </xf>
    <xf numFmtId="0" fontId="33" fillId="3" borderId="17" xfId="2" applyFont="1" applyFill="1" applyBorder="1" applyAlignment="1" applyProtection="1">
      <alignment horizontal="center" vertical="center" textRotation="255" wrapText="1"/>
    </xf>
    <xf numFmtId="0" fontId="33" fillId="3" borderId="18" xfId="2" applyFont="1" applyFill="1" applyBorder="1" applyAlignment="1" applyProtection="1">
      <alignment horizontal="center" vertical="center" textRotation="255"/>
    </xf>
    <xf numFmtId="0" fontId="33" fillId="3" borderId="0" xfId="2" applyFont="1" applyFill="1" applyAlignment="1" applyProtection="1">
      <alignment horizontal="center" vertical="center" textRotation="255" wrapText="1"/>
    </xf>
    <xf numFmtId="0" fontId="33" fillId="3" borderId="7" xfId="2" applyFont="1" applyFill="1" applyBorder="1" applyAlignment="1" applyProtection="1">
      <alignment horizontal="center" vertical="center" textRotation="255"/>
    </xf>
    <xf numFmtId="0" fontId="33" fillId="3" borderId="0" xfId="2" applyFont="1" applyFill="1" applyAlignment="1" applyProtection="1">
      <alignment horizontal="center" vertical="center" textRotation="255"/>
    </xf>
    <xf numFmtId="0" fontId="33" fillId="3" borderId="15" xfId="2" applyFont="1" applyFill="1" applyBorder="1" applyAlignment="1" applyProtection="1">
      <alignment horizontal="center" vertical="center" textRotation="255"/>
    </xf>
    <xf numFmtId="0" fontId="33" fillId="3" borderId="20" xfId="2" applyFont="1" applyFill="1" applyBorder="1" applyAlignment="1" applyProtection="1">
      <alignment horizontal="center" vertical="center" textRotation="255"/>
    </xf>
    <xf numFmtId="0" fontId="19" fillId="2" borderId="16" xfId="2" applyFont="1" applyFill="1" applyBorder="1" applyAlignment="1" applyProtection="1">
      <alignment horizontal="left" vertical="center"/>
    </xf>
    <xf numFmtId="0" fontId="19" fillId="2" borderId="17" xfId="2" applyFont="1" applyFill="1" applyBorder="1" applyAlignment="1" applyProtection="1">
      <alignment horizontal="left" vertical="center"/>
    </xf>
    <xf numFmtId="0" fontId="19" fillId="2" borderId="26" xfId="2" applyFont="1" applyFill="1" applyBorder="1" applyAlignment="1" applyProtection="1">
      <alignment horizontal="left" vertical="center"/>
    </xf>
    <xf numFmtId="0" fontId="19" fillId="2" borderId="6" xfId="2" applyFont="1" applyFill="1" applyBorder="1" applyAlignment="1" applyProtection="1">
      <alignment horizontal="left" vertical="center"/>
    </xf>
    <xf numFmtId="0" fontId="19" fillId="2" borderId="0" xfId="2" applyFont="1" applyFill="1" applyAlignment="1" applyProtection="1">
      <alignment horizontal="left" vertical="center"/>
    </xf>
    <xf numFmtId="0" fontId="19" fillId="2" borderId="43" xfId="2" applyFont="1" applyFill="1" applyBorder="1" applyAlignment="1" applyProtection="1">
      <alignment horizontal="left" vertical="center"/>
    </xf>
    <xf numFmtId="177" fontId="20" fillId="6" borderId="52" xfId="3" applyNumberFormat="1" applyFont="1" applyFill="1" applyBorder="1" applyAlignment="1" applyProtection="1">
      <alignment horizontal="right" vertical="center"/>
      <protection locked="0"/>
    </xf>
    <xf numFmtId="177" fontId="20" fillId="6" borderId="77" xfId="3" applyNumberFormat="1" applyFont="1" applyFill="1" applyBorder="1" applyAlignment="1" applyProtection="1">
      <alignment horizontal="right" vertical="center"/>
      <protection locked="0"/>
    </xf>
    <xf numFmtId="177" fontId="20" fillId="6" borderId="53" xfId="3" applyNumberFormat="1" applyFont="1" applyFill="1" applyBorder="1" applyAlignment="1" applyProtection="1">
      <alignment horizontal="right" vertical="center"/>
      <protection locked="0"/>
    </xf>
    <xf numFmtId="0" fontId="19" fillId="2" borderId="31" xfId="2" applyFont="1" applyFill="1" applyBorder="1" applyAlignment="1" applyProtection="1">
      <alignment vertical="center" shrinkToFit="1"/>
    </xf>
    <xf numFmtId="0" fontId="19" fillId="2" borderId="33" xfId="2" applyFont="1" applyFill="1" applyBorder="1" applyAlignment="1" applyProtection="1">
      <alignment vertical="center" shrinkToFit="1"/>
    </xf>
    <xf numFmtId="0" fontId="47" fillId="2" borderId="0" xfId="2" applyFont="1" applyFill="1" applyAlignment="1" applyProtection="1">
      <alignment horizontal="center" vertical="center"/>
    </xf>
    <xf numFmtId="2" fontId="21" fillId="2" borderId="52" xfId="2" applyNumberFormat="1" applyFont="1" applyFill="1" applyBorder="1" applyAlignment="1" applyProtection="1">
      <alignment horizontal="center" vertical="center" shrinkToFit="1"/>
    </xf>
    <xf numFmtId="2" fontId="21" fillId="2" borderId="77" xfId="2" applyNumberFormat="1" applyFont="1" applyFill="1" applyBorder="1" applyAlignment="1" applyProtection="1">
      <alignment horizontal="center" vertical="center" shrinkToFit="1"/>
    </xf>
    <xf numFmtId="2" fontId="21" fillId="2" borderId="53" xfId="2" applyNumberFormat="1" applyFont="1" applyFill="1" applyBorder="1" applyAlignment="1" applyProtection="1">
      <alignment horizontal="center" vertical="center" shrinkToFit="1"/>
    </xf>
    <xf numFmtId="2" fontId="21" fillId="2" borderId="94" xfId="2" applyNumberFormat="1" applyFont="1" applyFill="1" applyBorder="1" applyAlignment="1" applyProtection="1">
      <alignment horizontal="center" vertical="center" shrinkToFit="1"/>
    </xf>
    <xf numFmtId="2" fontId="21" fillId="2" borderId="65" xfId="2" applyNumberFormat="1" applyFont="1" applyFill="1" applyBorder="1" applyAlignment="1" applyProtection="1">
      <alignment horizontal="center" vertical="center" shrinkToFit="1"/>
    </xf>
    <xf numFmtId="2" fontId="21" fillId="2" borderId="108" xfId="2" applyNumberFormat="1" applyFont="1" applyFill="1" applyBorder="1" applyAlignment="1" applyProtection="1">
      <alignment horizontal="center" vertical="center" shrinkToFit="1"/>
    </xf>
    <xf numFmtId="0" fontId="45" fillId="2" borderId="0" xfId="2" applyFont="1" applyFill="1" applyAlignment="1" applyProtection="1">
      <alignment horizontal="center" vertical="center" shrinkToFit="1"/>
    </xf>
    <xf numFmtId="0" fontId="19" fillId="2" borderId="31" xfId="2" applyFont="1" applyFill="1" applyBorder="1" applyProtection="1">
      <alignment vertical="center"/>
    </xf>
    <xf numFmtId="0" fontId="19" fillId="2" borderId="33" xfId="2" applyFont="1" applyFill="1" applyBorder="1" applyProtection="1">
      <alignment vertical="center"/>
    </xf>
    <xf numFmtId="0" fontId="19" fillId="2" borderId="158" xfId="2" applyFont="1" applyFill="1" applyBorder="1" applyProtection="1">
      <alignment vertical="center"/>
    </xf>
    <xf numFmtId="0" fontId="19" fillId="2" borderId="159" xfId="2" applyFont="1" applyFill="1" applyBorder="1" applyProtection="1">
      <alignment vertical="center"/>
    </xf>
    <xf numFmtId="38" fontId="21" fillId="2" borderId="28" xfId="3" applyFont="1" applyFill="1" applyBorder="1" applyAlignment="1" applyProtection="1">
      <alignment horizontal="right" vertical="center" shrinkToFit="1"/>
    </xf>
    <xf numFmtId="0" fontId="38" fillId="6" borderId="27" xfId="2" applyFont="1" applyFill="1" applyBorder="1" applyAlignment="1" applyProtection="1">
      <alignment horizontal="center" vertical="center" wrapText="1"/>
    </xf>
    <xf numFmtId="0" fontId="38" fillId="6" borderId="46" xfId="2" applyFont="1" applyFill="1" applyBorder="1" applyAlignment="1" applyProtection="1">
      <alignment horizontal="center" vertical="center" wrapText="1"/>
    </xf>
    <xf numFmtId="0" fontId="39" fillId="0" borderId="3" xfId="2" applyFont="1" applyBorder="1" applyAlignment="1" applyProtection="1">
      <alignment horizontal="left" vertical="center" wrapText="1"/>
    </xf>
    <xf numFmtId="0" fontId="39" fillId="0" borderId="4" xfId="2" applyFont="1" applyBorder="1" applyAlignment="1" applyProtection="1">
      <alignment horizontal="left" vertical="center" wrapText="1"/>
    </xf>
    <xf numFmtId="0" fontId="25" fillId="2" borderId="0" xfId="2" applyFont="1" applyFill="1" applyAlignment="1" applyProtection="1">
      <alignment horizontal="left" vertical="top" wrapText="1"/>
    </xf>
    <xf numFmtId="0" fontId="19" fillId="2" borderId="3" xfId="2" applyFont="1" applyFill="1" applyBorder="1" applyAlignment="1" applyProtection="1">
      <alignment horizontal="left" vertical="center" wrapText="1"/>
    </xf>
    <xf numFmtId="179" fontId="20" fillId="2" borderId="16" xfId="2" applyNumberFormat="1" applyFont="1" applyFill="1" applyBorder="1" applyProtection="1">
      <alignment vertical="center"/>
    </xf>
    <xf numFmtId="179" fontId="20" fillId="2" borderId="17" xfId="2" applyNumberFormat="1" applyFont="1" applyFill="1" applyBorder="1" applyProtection="1">
      <alignment vertical="center"/>
    </xf>
    <xf numFmtId="0" fontId="19" fillId="0" borderId="17" xfId="2" applyFont="1" applyBorder="1" applyAlignment="1" applyProtection="1">
      <alignment horizontal="left" vertical="top" wrapText="1"/>
    </xf>
    <xf numFmtId="0" fontId="19" fillId="0" borderId="15" xfId="2" applyFont="1" applyBorder="1" applyAlignment="1" applyProtection="1">
      <alignment horizontal="left" vertical="top" wrapText="1"/>
    </xf>
    <xf numFmtId="177" fontId="20" fillId="10" borderId="68" xfId="3" applyNumberFormat="1" applyFont="1" applyFill="1" applyBorder="1" applyAlignment="1" applyProtection="1">
      <alignment horizontal="right" vertical="center"/>
      <protection locked="0"/>
    </xf>
    <xf numFmtId="177" fontId="20" fillId="10" borderId="69" xfId="3" applyNumberFormat="1" applyFont="1" applyFill="1" applyBorder="1" applyAlignment="1" applyProtection="1">
      <alignment horizontal="right" vertical="center"/>
      <protection locked="0"/>
    </xf>
    <xf numFmtId="177" fontId="20" fillId="10" borderId="70" xfId="3" applyNumberFormat="1" applyFont="1" applyFill="1" applyBorder="1" applyAlignment="1" applyProtection="1">
      <alignment horizontal="right" vertical="center"/>
      <protection locked="0"/>
    </xf>
    <xf numFmtId="0" fontId="16" fillId="2" borderId="0" xfId="2" applyFont="1" applyFill="1" applyAlignment="1" applyProtection="1">
      <alignment horizontal="left" vertical="center" wrapText="1"/>
    </xf>
    <xf numFmtId="0" fontId="16" fillId="0" borderId="0" xfId="2" applyFont="1" applyAlignment="1" applyProtection="1">
      <alignment horizontal="left" vertical="top" wrapText="1"/>
    </xf>
    <xf numFmtId="0" fontId="19" fillId="2" borderId="2" xfId="2" applyFont="1" applyFill="1" applyBorder="1" applyAlignment="1" applyProtection="1">
      <alignment horizontal="left" vertical="center" wrapText="1"/>
    </xf>
    <xf numFmtId="0" fontId="19" fillId="2" borderId="16" xfId="2" applyFont="1" applyFill="1" applyBorder="1" applyAlignment="1" applyProtection="1">
      <alignment horizontal="left" vertical="top" wrapText="1"/>
    </xf>
    <xf numFmtId="0" fontId="19" fillId="2" borderId="17" xfId="2" applyFont="1" applyFill="1" applyBorder="1" applyAlignment="1" applyProtection="1">
      <alignment horizontal="left" vertical="top" wrapText="1"/>
    </xf>
    <xf numFmtId="177" fontId="20" fillId="10" borderId="58" xfId="3" applyNumberFormat="1" applyFont="1" applyFill="1" applyBorder="1" applyAlignment="1" applyProtection="1">
      <alignment horizontal="right" vertical="center"/>
      <protection locked="0"/>
    </xf>
    <xf numFmtId="177" fontId="20" fillId="10" borderId="59" xfId="3" applyNumberFormat="1" applyFont="1" applyFill="1" applyBorder="1" applyAlignment="1" applyProtection="1">
      <alignment horizontal="right" vertical="center"/>
      <protection locked="0"/>
    </xf>
    <xf numFmtId="177" fontId="20" fillId="10" borderId="60" xfId="3" applyNumberFormat="1" applyFont="1" applyFill="1" applyBorder="1" applyAlignment="1" applyProtection="1">
      <alignment horizontal="right" vertical="center"/>
      <protection locked="0"/>
    </xf>
    <xf numFmtId="2" fontId="21" fillId="2" borderId="27" xfId="2" applyNumberFormat="1" applyFont="1" applyFill="1" applyBorder="1" applyAlignment="1" applyProtection="1">
      <alignment horizontal="center" vertical="center" shrinkToFit="1"/>
    </xf>
    <xf numFmtId="2" fontId="21" fillId="2" borderId="28" xfId="2" applyNumberFormat="1" applyFont="1" applyFill="1" applyBorder="1" applyAlignment="1" applyProtection="1">
      <alignment horizontal="center" vertical="center" shrinkToFit="1"/>
    </xf>
    <xf numFmtId="2" fontId="21" fillId="2" borderId="46" xfId="2" applyNumberFormat="1" applyFont="1" applyFill="1" applyBorder="1" applyAlignment="1" applyProtection="1">
      <alignment horizontal="center" vertical="center" shrinkToFit="1"/>
    </xf>
    <xf numFmtId="49" fontId="15" fillId="2" borderId="0" xfId="2" applyNumberFormat="1" applyFont="1" applyFill="1" applyProtection="1">
      <alignment vertical="center"/>
    </xf>
    <xf numFmtId="0" fontId="16" fillId="2" borderId="0" xfId="2" applyFont="1" applyFill="1" applyAlignment="1" applyProtection="1">
      <alignment horizontal="left" vertical="top" wrapText="1"/>
    </xf>
    <xf numFmtId="0" fontId="33" fillId="0" borderId="2" xfId="2" applyFont="1" applyBorder="1" applyAlignment="1" applyProtection="1">
      <alignment horizontal="left" vertical="center"/>
    </xf>
    <xf numFmtId="0" fontId="33" fillId="0" borderId="3" xfId="2" applyFont="1" applyBorder="1" applyAlignment="1" applyProtection="1">
      <alignment horizontal="left" vertical="center"/>
    </xf>
    <xf numFmtId="0" fontId="33" fillId="0" borderId="4" xfId="2" applyFont="1" applyBorder="1" applyAlignment="1" applyProtection="1">
      <alignment horizontal="left" vertical="center"/>
    </xf>
    <xf numFmtId="177" fontId="12" fillId="0" borderId="2" xfId="3" applyNumberFormat="1" applyFont="1" applyFill="1" applyBorder="1" applyAlignment="1" applyProtection="1">
      <alignment horizontal="right" vertical="center"/>
    </xf>
    <xf numFmtId="177" fontId="12" fillId="0" borderId="3" xfId="3" applyNumberFormat="1" applyFont="1" applyFill="1" applyBorder="1" applyAlignment="1" applyProtection="1">
      <alignment horizontal="right" vertical="center"/>
    </xf>
    <xf numFmtId="177" fontId="12" fillId="0" borderId="44" xfId="3" applyNumberFormat="1" applyFont="1" applyFill="1" applyBorder="1" applyAlignment="1" applyProtection="1">
      <alignment horizontal="right" vertical="center"/>
    </xf>
    <xf numFmtId="0" fontId="30" fillId="3" borderId="55" xfId="2" applyFont="1" applyFill="1" applyBorder="1" applyAlignment="1" applyProtection="1">
      <alignment horizontal="center" vertical="center"/>
      <protection locked="0"/>
    </xf>
    <xf numFmtId="0" fontId="30" fillId="3" borderId="56" xfId="2" applyFont="1" applyFill="1" applyBorder="1" applyAlignment="1" applyProtection="1">
      <alignment horizontal="center" vertical="center"/>
      <protection locked="0"/>
    </xf>
    <xf numFmtId="0" fontId="33" fillId="0" borderId="2" xfId="2" applyFont="1" applyBorder="1" applyAlignment="1" applyProtection="1">
      <alignment horizontal="left" vertical="center" wrapText="1"/>
    </xf>
    <xf numFmtId="0" fontId="33" fillId="0" borderId="3" xfId="2" applyFont="1" applyBorder="1" applyAlignment="1" applyProtection="1">
      <alignment horizontal="left" vertical="center" wrapText="1"/>
    </xf>
    <xf numFmtId="0" fontId="33" fillId="0" borderId="4" xfId="2" applyFont="1" applyBorder="1" applyAlignment="1" applyProtection="1">
      <alignment horizontal="left" vertical="center" wrapText="1"/>
    </xf>
    <xf numFmtId="177" fontId="12" fillId="3" borderId="2" xfId="3" applyNumberFormat="1" applyFont="1" applyFill="1" applyBorder="1" applyAlignment="1" applyProtection="1">
      <alignment horizontal="right" vertical="center"/>
      <protection locked="0"/>
    </xf>
    <xf numFmtId="177" fontId="12" fillId="3" borderId="3" xfId="3" applyNumberFormat="1" applyFont="1" applyFill="1" applyBorder="1" applyAlignment="1" applyProtection="1">
      <alignment horizontal="right" vertical="center"/>
      <protection locked="0"/>
    </xf>
    <xf numFmtId="177" fontId="12" fillId="3" borderId="44" xfId="3" applyNumberFormat="1" applyFont="1" applyFill="1" applyBorder="1" applyAlignment="1" applyProtection="1">
      <alignment horizontal="right" vertical="center"/>
      <protection locked="0"/>
    </xf>
    <xf numFmtId="0" fontId="19" fillId="8" borderId="1" xfId="2" applyFont="1" applyFill="1" applyBorder="1" applyAlignment="1" applyProtection="1">
      <alignment horizontal="center" vertical="center"/>
      <protection locked="0"/>
    </xf>
    <xf numFmtId="0" fontId="19" fillId="8" borderId="5" xfId="2" applyFont="1" applyFill="1" applyBorder="1" applyAlignment="1" applyProtection="1">
      <alignment horizontal="center" vertical="center"/>
      <protection locked="0"/>
    </xf>
    <xf numFmtId="0" fontId="25" fillId="0" borderId="16" xfId="2" applyFont="1" applyBorder="1" applyAlignment="1" applyProtection="1">
      <alignment horizontal="left" vertical="center" wrapText="1"/>
    </xf>
    <xf numFmtId="0" fontId="25" fillId="0" borderId="17" xfId="2" applyFont="1" applyBorder="1" applyAlignment="1" applyProtection="1">
      <alignment horizontal="left" vertical="center" wrapText="1"/>
    </xf>
    <xf numFmtId="0" fontId="25" fillId="0" borderId="26" xfId="2" applyFont="1" applyBorder="1" applyAlignment="1" applyProtection="1">
      <alignment horizontal="left" vertical="center" wrapText="1"/>
    </xf>
    <xf numFmtId="0" fontId="25" fillId="0" borderId="19" xfId="2" applyFont="1" applyBorder="1" applyAlignment="1" applyProtection="1">
      <alignment horizontal="left" vertical="center" wrapText="1"/>
    </xf>
    <xf numFmtId="0" fontId="25" fillId="0" borderId="15" xfId="2" applyFont="1" applyBorder="1" applyAlignment="1" applyProtection="1">
      <alignment horizontal="left" vertical="center" wrapText="1"/>
    </xf>
    <xf numFmtId="0" fontId="25" fillId="0" borderId="63" xfId="2" applyFont="1" applyBorder="1" applyAlignment="1" applyProtection="1">
      <alignment horizontal="left" vertical="center" wrapText="1"/>
    </xf>
    <xf numFmtId="0" fontId="79" fillId="8" borderId="31" xfId="2" applyFont="1" applyFill="1" applyBorder="1" applyAlignment="1" applyProtection="1">
      <alignment horizontal="center" vertical="center"/>
    </xf>
    <xf numFmtId="0" fontId="79" fillId="8" borderId="12" xfId="2" applyFont="1" applyFill="1" applyBorder="1" applyAlignment="1" applyProtection="1">
      <alignment horizontal="center" vertical="center"/>
    </xf>
    <xf numFmtId="0" fontId="35" fillId="0" borderId="16" xfId="2" applyFont="1" applyBorder="1" applyAlignment="1" applyProtection="1">
      <alignment horizontal="center" vertical="center" wrapText="1" shrinkToFit="1"/>
    </xf>
    <xf numFmtId="0" fontId="35" fillId="0" borderId="17" xfId="2" applyFont="1" applyBorder="1" applyAlignment="1" applyProtection="1">
      <alignment horizontal="center" vertical="center" wrapText="1" shrinkToFit="1"/>
    </xf>
    <xf numFmtId="0" fontId="35" fillId="0" borderId="18" xfId="2" applyFont="1" applyBorder="1" applyAlignment="1" applyProtection="1">
      <alignment horizontal="center" vertical="center" wrapText="1" shrinkToFit="1"/>
    </xf>
    <xf numFmtId="0" fontId="35" fillId="0" borderId="64" xfId="2" applyFont="1" applyBorder="1" applyAlignment="1" applyProtection="1">
      <alignment horizontal="center" vertical="center" wrapText="1" shrinkToFit="1"/>
    </xf>
    <xf numFmtId="0" fontId="35" fillId="0" borderId="65" xfId="2" applyFont="1" applyBorder="1" applyAlignment="1" applyProtection="1">
      <alignment horizontal="center" vertical="center" wrapText="1" shrinkToFit="1"/>
    </xf>
    <xf numFmtId="0" fontId="35" fillId="0" borderId="66" xfId="2" applyFont="1" applyBorder="1" applyAlignment="1" applyProtection="1">
      <alignment horizontal="center" vertical="center" wrapText="1" shrinkToFit="1"/>
    </xf>
    <xf numFmtId="0" fontId="35" fillId="0" borderId="7" xfId="2" applyFont="1" applyBorder="1" applyAlignment="1" applyProtection="1">
      <alignment horizontal="center" vertical="center" wrapText="1" shrinkToFit="1"/>
    </xf>
    <xf numFmtId="0" fontId="35" fillId="8" borderId="1" xfId="2" applyFont="1" applyFill="1" applyBorder="1" applyAlignment="1" applyProtection="1">
      <alignment horizontal="left" vertical="center" wrapText="1" shrinkToFit="1"/>
      <protection locked="0"/>
    </xf>
    <xf numFmtId="0" fontId="35" fillId="8" borderId="30" xfId="2" applyFont="1" applyFill="1" applyBorder="1" applyAlignment="1" applyProtection="1">
      <alignment horizontal="left" vertical="center" wrapText="1" shrinkToFit="1"/>
      <protection locked="0"/>
    </xf>
    <xf numFmtId="0" fontId="35" fillId="8" borderId="35" xfId="2" applyFont="1" applyFill="1" applyBorder="1" applyAlignment="1" applyProtection="1">
      <alignment horizontal="left" vertical="center" wrapText="1" shrinkToFit="1"/>
      <protection locked="0"/>
    </xf>
    <xf numFmtId="0" fontId="35" fillId="8" borderId="37" xfId="2" applyFont="1" applyFill="1" applyBorder="1" applyAlignment="1" applyProtection="1">
      <alignment horizontal="left" vertical="center" wrapText="1" shrinkToFit="1"/>
      <protection locked="0"/>
    </xf>
    <xf numFmtId="0" fontId="19" fillId="0" borderId="16" xfId="2" applyFont="1" applyBorder="1" applyAlignment="1" applyProtection="1">
      <alignment vertical="center" wrapText="1"/>
    </xf>
    <xf numFmtId="0" fontId="19" fillId="0" borderId="17" xfId="2" applyFont="1" applyBorder="1" applyAlignment="1" applyProtection="1">
      <alignment vertical="center" wrapText="1"/>
    </xf>
    <xf numFmtId="0" fontId="19" fillId="0" borderId="6" xfId="2" applyFont="1" applyBorder="1" applyAlignment="1" applyProtection="1">
      <alignment vertical="center" wrapText="1"/>
    </xf>
    <xf numFmtId="0" fontId="19" fillId="0" borderId="19" xfId="2" applyFont="1" applyBorder="1" applyAlignment="1" applyProtection="1">
      <alignment vertical="center" wrapText="1"/>
    </xf>
    <xf numFmtId="0" fontId="19" fillId="0" borderId="15" xfId="2" applyFont="1" applyBorder="1" applyAlignment="1" applyProtection="1">
      <alignment vertical="center" wrapText="1"/>
    </xf>
    <xf numFmtId="0" fontId="21" fillId="8" borderId="15" xfId="2" applyFont="1" applyFill="1" applyBorder="1" applyAlignment="1" applyProtection="1">
      <alignment horizontal="center" vertical="center" shrinkToFit="1"/>
      <protection locked="0"/>
    </xf>
    <xf numFmtId="0" fontId="21" fillId="0" borderId="51" xfId="2" applyFont="1" applyBorder="1" applyAlignment="1" applyProtection="1">
      <alignment horizontal="left" vertical="center"/>
    </xf>
    <xf numFmtId="0" fontId="33" fillId="8" borderId="0" xfId="2" applyFont="1" applyFill="1" applyAlignment="1" applyProtection="1">
      <alignment horizontal="center" vertical="center" shrinkToFit="1"/>
      <protection locked="0"/>
    </xf>
    <xf numFmtId="0" fontId="50" fillId="0" borderId="77" xfId="2" applyFont="1" applyBorder="1" applyAlignment="1" applyProtection="1">
      <alignment horizontal="left" vertical="center" wrapText="1"/>
    </xf>
    <xf numFmtId="0" fontId="50" fillId="0" borderId="53" xfId="2" applyFont="1" applyBorder="1" applyAlignment="1" applyProtection="1">
      <alignment horizontal="left" vertical="center" wrapText="1"/>
    </xf>
    <xf numFmtId="0" fontId="50" fillId="0" borderId="94" xfId="2" applyFont="1" applyBorder="1" applyAlignment="1" applyProtection="1">
      <alignment horizontal="left" vertical="center" wrapText="1"/>
    </xf>
    <xf numFmtId="0" fontId="50" fillId="0" borderId="65" xfId="2" applyFont="1" applyBorder="1" applyAlignment="1" applyProtection="1">
      <alignment horizontal="left" vertical="center" wrapText="1"/>
    </xf>
    <xf numFmtId="0" fontId="50" fillId="0" borderId="108" xfId="2" applyFont="1" applyBorder="1" applyAlignment="1" applyProtection="1">
      <alignment horizontal="left" vertical="center" wrapText="1"/>
    </xf>
    <xf numFmtId="0" fontId="25" fillId="8" borderId="25" xfId="2" applyFont="1" applyFill="1" applyBorder="1" applyAlignment="1" applyProtection="1">
      <alignment horizontal="left" vertical="top" wrapText="1"/>
      <protection locked="0"/>
    </xf>
    <xf numFmtId="0" fontId="25" fillId="8" borderId="17" xfId="2" applyFont="1" applyFill="1" applyBorder="1" applyAlignment="1" applyProtection="1">
      <alignment horizontal="left" vertical="top" wrapText="1"/>
      <protection locked="0"/>
    </xf>
    <xf numFmtId="0" fontId="25" fillId="8" borderId="26" xfId="2" applyFont="1" applyFill="1" applyBorder="1" applyAlignment="1" applyProtection="1">
      <alignment horizontal="left" vertical="top" wrapText="1"/>
      <protection locked="0"/>
    </xf>
    <xf numFmtId="0" fontId="25" fillId="8" borderId="14" xfId="2" applyFont="1" applyFill="1" applyBorder="1" applyAlignment="1" applyProtection="1">
      <alignment horizontal="left" vertical="top" wrapText="1"/>
      <protection locked="0"/>
    </xf>
    <xf numFmtId="0" fontId="25" fillId="8" borderId="0" xfId="2" applyFont="1" applyFill="1" applyAlignment="1" applyProtection="1">
      <alignment horizontal="left" vertical="top" wrapText="1"/>
      <protection locked="0"/>
    </xf>
    <xf numFmtId="0" fontId="25" fillId="8" borderId="43" xfId="2" applyFont="1" applyFill="1" applyBorder="1" applyAlignment="1" applyProtection="1">
      <alignment horizontal="left" vertical="top" wrapText="1"/>
      <protection locked="0"/>
    </xf>
    <xf numFmtId="0" fontId="25" fillId="8" borderId="62" xfId="2" applyFont="1" applyFill="1" applyBorder="1" applyAlignment="1" applyProtection="1">
      <alignment horizontal="left" vertical="top" wrapText="1"/>
      <protection locked="0"/>
    </xf>
    <xf numFmtId="0" fontId="25" fillId="8" borderId="15" xfId="2" applyFont="1" applyFill="1" applyBorder="1" applyAlignment="1" applyProtection="1">
      <alignment horizontal="left" vertical="top" wrapText="1"/>
      <protection locked="0"/>
    </xf>
    <xf numFmtId="0" fontId="25" fillId="8" borderId="63" xfId="2" applyFont="1" applyFill="1" applyBorder="1" applyAlignment="1" applyProtection="1">
      <alignment horizontal="left" vertical="top" wrapText="1"/>
      <protection locked="0"/>
    </xf>
    <xf numFmtId="0" fontId="25" fillId="0" borderId="2" xfId="2" applyFont="1" applyBorder="1" applyAlignment="1" applyProtection="1">
      <alignment vertical="center" wrapText="1"/>
    </xf>
    <xf numFmtId="0" fontId="25" fillId="0" borderId="3" xfId="2" applyFont="1" applyBorder="1" applyAlignment="1" applyProtection="1">
      <alignment vertical="center" wrapText="1"/>
    </xf>
    <xf numFmtId="0" fontId="19" fillId="0" borderId="23" xfId="2" applyFont="1" applyBorder="1" applyAlignment="1" applyProtection="1">
      <alignment horizontal="left" vertical="center"/>
    </xf>
    <xf numFmtId="0" fontId="19" fillId="0" borderId="59" xfId="2" applyFont="1" applyBorder="1" applyAlignment="1" applyProtection="1">
      <alignment horizontal="left" vertical="center"/>
    </xf>
    <xf numFmtId="0" fontId="19" fillId="0" borderId="8" xfId="2" applyFont="1" applyBorder="1" applyAlignment="1" applyProtection="1">
      <alignment horizontal="left" vertical="center"/>
    </xf>
    <xf numFmtId="0" fontId="19" fillId="0" borderId="2" xfId="2" applyFont="1" applyBorder="1" applyAlignment="1" applyProtection="1">
      <alignment horizontal="left" vertical="center"/>
    </xf>
    <xf numFmtId="0" fontId="19" fillId="0" borderId="3" xfId="2" applyFont="1" applyBorder="1" applyAlignment="1" applyProtection="1">
      <alignment horizontal="left" vertical="center"/>
    </xf>
    <xf numFmtId="0" fontId="19" fillId="0" borderId="4" xfId="2" applyFont="1" applyBorder="1" applyAlignment="1" applyProtection="1">
      <alignment horizontal="left" vertical="center"/>
    </xf>
    <xf numFmtId="0" fontId="19" fillId="0" borderId="2" xfId="2" applyFont="1" applyBorder="1" applyAlignment="1" applyProtection="1">
      <alignment horizontal="center" vertical="center"/>
    </xf>
    <xf numFmtId="0" fontId="19" fillId="0" borderId="3" xfId="2" applyFont="1" applyBorder="1" applyAlignment="1" applyProtection="1">
      <alignment horizontal="center" vertical="center"/>
    </xf>
    <xf numFmtId="0" fontId="21" fillId="0" borderId="16" xfId="2" applyFont="1" applyBorder="1" applyAlignment="1" applyProtection="1">
      <alignment horizontal="left" vertical="center"/>
    </xf>
    <xf numFmtId="0" fontId="21" fillId="0" borderId="17" xfId="2" applyFont="1" applyBorder="1" applyAlignment="1" applyProtection="1">
      <alignment horizontal="left" vertical="center"/>
    </xf>
    <xf numFmtId="0" fontId="21" fillId="0" borderId="26" xfId="2" applyFont="1" applyBorder="1" applyAlignment="1" applyProtection="1">
      <alignment horizontal="left" vertical="center"/>
    </xf>
    <xf numFmtId="0" fontId="21" fillId="0" borderId="58" xfId="2" applyFont="1" applyBorder="1" applyAlignment="1" applyProtection="1">
      <alignment horizontal="center" vertical="center"/>
    </xf>
    <xf numFmtId="0" fontId="21" fillId="0" borderId="8" xfId="2" applyFont="1" applyBorder="1" applyAlignment="1" applyProtection="1">
      <alignment horizontal="center" vertical="center"/>
    </xf>
    <xf numFmtId="0" fontId="21" fillId="8" borderId="59" xfId="2" applyFont="1" applyFill="1" applyBorder="1" applyAlignment="1" applyProtection="1">
      <alignment horizontal="center" vertical="center"/>
      <protection locked="0"/>
    </xf>
    <xf numFmtId="0" fontId="21" fillId="8" borderId="23" xfId="2" applyFont="1" applyFill="1" applyBorder="1" applyAlignment="1" applyProtection="1">
      <alignment horizontal="center" vertical="center"/>
      <protection locked="0"/>
    </xf>
    <xf numFmtId="0" fontId="21" fillId="8" borderId="8" xfId="2" applyFont="1" applyFill="1" applyBorder="1" applyAlignment="1" applyProtection="1">
      <alignment horizontal="center" vertical="center"/>
      <protection locked="0"/>
    </xf>
    <xf numFmtId="0" fontId="21" fillId="2" borderId="59" xfId="2" applyFont="1" applyFill="1" applyBorder="1" applyAlignment="1" applyProtection="1">
      <alignment horizontal="center" vertical="center"/>
    </xf>
    <xf numFmtId="0" fontId="21" fillId="2" borderId="8" xfId="2" applyFont="1" applyFill="1" applyBorder="1" applyAlignment="1" applyProtection="1">
      <alignment horizontal="center" vertical="center"/>
    </xf>
    <xf numFmtId="0" fontId="78" fillId="8" borderId="27" xfId="2" applyFont="1" applyFill="1" applyBorder="1" applyAlignment="1" applyProtection="1">
      <alignment horizontal="center" vertical="center" wrapText="1"/>
    </xf>
    <xf numFmtId="0" fontId="78" fillId="8" borderId="46" xfId="2" applyFont="1" applyFill="1" applyBorder="1" applyAlignment="1" applyProtection="1">
      <alignment horizontal="center" vertical="center" wrapText="1"/>
    </xf>
    <xf numFmtId="0" fontId="39" fillId="0" borderId="1" xfId="2" applyFont="1" applyBorder="1" applyAlignment="1" applyProtection="1">
      <alignment horizontal="left" vertical="center" wrapText="1"/>
    </xf>
    <xf numFmtId="177" fontId="29" fillId="0" borderId="27" xfId="3" applyNumberFormat="1" applyFont="1" applyFill="1" applyBorder="1" applyAlignment="1" applyProtection="1">
      <alignment horizontal="right" vertical="center"/>
    </xf>
    <xf numFmtId="177" fontId="29" fillId="0" borderId="28" xfId="3" applyNumberFormat="1" applyFont="1" applyFill="1" applyBorder="1" applyAlignment="1" applyProtection="1">
      <alignment horizontal="right" vertical="center"/>
    </xf>
    <xf numFmtId="177" fontId="29" fillId="0" borderId="46" xfId="3" applyNumberFormat="1" applyFont="1" applyFill="1" applyBorder="1" applyAlignment="1" applyProtection="1">
      <alignment horizontal="right" vertical="center"/>
    </xf>
    <xf numFmtId="0" fontId="35" fillId="2" borderId="0" xfId="2" applyFont="1" applyFill="1" applyAlignment="1" applyProtection="1">
      <alignment horizontal="left" vertical="top" wrapText="1"/>
    </xf>
    <xf numFmtId="177" fontId="29" fillId="0" borderId="2" xfId="3" applyNumberFormat="1" applyFont="1" applyFill="1" applyBorder="1" applyAlignment="1" applyProtection="1">
      <alignment horizontal="right" vertical="center"/>
    </xf>
    <xf numFmtId="177" fontId="29" fillId="0" borderId="3" xfId="3" applyNumberFormat="1" applyFont="1" applyFill="1" applyBorder="1" applyAlignment="1" applyProtection="1">
      <alignment horizontal="right" vertical="center"/>
    </xf>
    <xf numFmtId="0" fontId="30" fillId="9" borderId="57" xfId="2" applyFont="1" applyFill="1" applyBorder="1" applyAlignment="1" applyProtection="1">
      <alignment horizontal="center" vertical="center"/>
    </xf>
    <xf numFmtId="0" fontId="13" fillId="2" borderId="1" xfId="2" applyFont="1" applyFill="1" applyBorder="1" applyAlignment="1" applyProtection="1">
      <alignment horizontal="center" vertical="center"/>
    </xf>
    <xf numFmtId="0" fontId="13" fillId="7" borderId="1" xfId="2" applyFont="1" applyFill="1" applyBorder="1" applyAlignment="1" applyProtection="1">
      <alignment horizontal="center" vertical="center"/>
      <protection locked="0"/>
    </xf>
    <xf numFmtId="0" fontId="96" fillId="2" borderId="0" xfId="2" applyFont="1" applyFill="1" applyAlignment="1" applyProtection="1">
      <alignment horizontal="center" vertical="center"/>
    </xf>
    <xf numFmtId="0" fontId="21" fillId="2" borderId="141" xfId="2" applyFont="1" applyFill="1" applyBorder="1" applyAlignment="1" applyProtection="1">
      <alignment horizontal="center" vertical="center"/>
    </xf>
    <xf numFmtId="0" fontId="21" fillId="2" borderId="47" xfId="2" applyFont="1" applyFill="1" applyBorder="1" applyAlignment="1" applyProtection="1">
      <alignment horizontal="center" vertical="center"/>
    </xf>
    <xf numFmtId="0" fontId="21" fillId="2" borderId="48" xfId="2" applyFont="1" applyFill="1" applyBorder="1" applyAlignment="1" applyProtection="1">
      <alignment horizontal="center" vertical="center"/>
    </xf>
    <xf numFmtId="0" fontId="21" fillId="2" borderId="19" xfId="2" applyFont="1" applyFill="1" applyBorder="1" applyAlignment="1" applyProtection="1">
      <alignment horizontal="center" vertical="center"/>
    </xf>
    <xf numFmtId="0" fontId="21" fillId="2" borderId="15" xfId="2" applyFont="1" applyFill="1" applyBorder="1" applyAlignment="1" applyProtection="1">
      <alignment horizontal="center" vertical="center"/>
    </xf>
    <xf numFmtId="0" fontId="21" fillId="2" borderId="20" xfId="2" applyFont="1" applyFill="1" applyBorder="1" applyAlignment="1" applyProtection="1">
      <alignment horizontal="center" vertical="center"/>
    </xf>
    <xf numFmtId="0" fontId="21" fillId="7" borderId="15" xfId="2" applyFont="1" applyFill="1" applyBorder="1" applyAlignment="1" applyProtection="1">
      <alignment horizontal="left" vertical="center" wrapText="1"/>
      <protection locked="0"/>
    </xf>
    <xf numFmtId="0" fontId="21" fillId="7" borderId="20" xfId="2" applyFont="1" applyFill="1" applyBorder="1" applyAlignment="1" applyProtection="1">
      <alignment horizontal="left" vertical="center" wrapText="1"/>
      <protection locked="0"/>
    </xf>
    <xf numFmtId="0" fontId="21" fillId="0" borderId="19" xfId="2" applyFont="1" applyBorder="1" applyAlignment="1" applyProtection="1">
      <alignment horizontal="left" vertical="center"/>
    </xf>
    <xf numFmtId="0" fontId="21" fillId="0" borderId="15" xfId="2" applyFont="1" applyBorder="1" applyAlignment="1" applyProtection="1">
      <alignment horizontal="left" vertical="center"/>
    </xf>
    <xf numFmtId="0" fontId="21" fillId="2" borderId="6" xfId="2" applyFont="1" applyFill="1" applyBorder="1" applyAlignment="1" applyProtection="1">
      <alignment horizontal="center" vertical="center" wrapText="1"/>
    </xf>
    <xf numFmtId="0" fontId="21" fillId="2" borderId="0" xfId="2" applyFont="1" applyFill="1" applyAlignment="1" applyProtection="1">
      <alignment horizontal="center" vertical="center" wrapText="1"/>
    </xf>
    <xf numFmtId="0" fontId="21" fillId="2" borderId="7" xfId="2" applyFont="1" applyFill="1" applyBorder="1" applyAlignment="1" applyProtection="1">
      <alignment horizontal="center" vertical="center" wrapText="1"/>
    </xf>
    <xf numFmtId="0" fontId="21" fillId="7" borderId="15" xfId="2" applyFont="1" applyFill="1" applyBorder="1" applyAlignment="1" applyProtection="1">
      <alignment horizontal="left" vertical="center"/>
      <protection locked="0"/>
    </xf>
    <xf numFmtId="0" fontId="21" fillId="7" borderId="20" xfId="2" applyFont="1" applyFill="1" applyBorder="1" applyAlignment="1" applyProtection="1">
      <alignment horizontal="left" vertical="center"/>
      <protection locked="0"/>
    </xf>
    <xf numFmtId="0" fontId="21" fillId="2" borderId="1" xfId="2" applyFont="1" applyFill="1" applyBorder="1" applyAlignment="1" applyProtection="1">
      <alignment horizontal="center" vertical="center"/>
    </xf>
    <xf numFmtId="0" fontId="21" fillId="2" borderId="4" xfId="2" applyFont="1" applyFill="1" applyBorder="1" applyAlignment="1" applyProtection="1">
      <alignment horizontal="center" vertical="center"/>
    </xf>
    <xf numFmtId="0" fontId="21" fillId="7" borderId="2" xfId="2" applyFont="1" applyFill="1" applyBorder="1" applyAlignment="1" applyProtection="1">
      <alignment horizontal="center" vertical="center" shrinkToFit="1"/>
      <protection locked="0"/>
    </xf>
    <xf numFmtId="0" fontId="21" fillId="7" borderId="3" xfId="2" applyFont="1" applyFill="1" applyBorder="1" applyAlignment="1" applyProtection="1">
      <alignment horizontal="center" vertical="center" shrinkToFit="1"/>
      <protection locked="0"/>
    </xf>
    <xf numFmtId="0" fontId="21" fillId="7" borderId="4" xfId="2" applyFont="1" applyFill="1" applyBorder="1" applyAlignment="1" applyProtection="1">
      <alignment horizontal="center" vertical="center" shrinkToFit="1"/>
      <protection locked="0"/>
    </xf>
    <xf numFmtId="0" fontId="21" fillId="2" borderId="2" xfId="2" applyFont="1" applyFill="1" applyBorder="1" applyAlignment="1" applyProtection="1">
      <alignment horizontal="center" vertical="center"/>
    </xf>
    <xf numFmtId="0" fontId="21" fillId="2" borderId="3" xfId="2" applyFont="1" applyFill="1" applyBorder="1" applyAlignment="1" applyProtection="1">
      <alignment horizontal="center" vertical="center"/>
    </xf>
    <xf numFmtId="0" fontId="21" fillId="2" borderId="16" xfId="2" applyFont="1" applyFill="1" applyBorder="1" applyAlignment="1" applyProtection="1">
      <alignment horizontal="center" vertical="center" wrapText="1"/>
    </xf>
    <xf numFmtId="0" fontId="21" fillId="2" borderId="17" xfId="2" applyFont="1" applyFill="1" applyBorder="1" applyAlignment="1" applyProtection="1">
      <alignment horizontal="center" vertical="center" wrapText="1"/>
    </xf>
    <xf numFmtId="0" fontId="21" fillId="2" borderId="18" xfId="2" applyFont="1" applyFill="1" applyBorder="1" applyAlignment="1" applyProtection="1">
      <alignment horizontal="center" vertical="center" wrapText="1"/>
    </xf>
    <xf numFmtId="0" fontId="21" fillId="7" borderId="156" xfId="2" applyFont="1" applyFill="1" applyBorder="1" applyAlignment="1" applyProtection="1">
      <alignment horizontal="left" vertical="center"/>
      <protection locked="0"/>
    </xf>
    <xf numFmtId="0" fontId="21" fillId="7" borderId="49" xfId="2" applyFont="1" applyFill="1" applyBorder="1" applyAlignment="1" applyProtection="1">
      <alignment horizontal="left" vertical="center"/>
      <protection locked="0"/>
    </xf>
    <xf numFmtId="0" fontId="21" fillId="7" borderId="157" xfId="2" applyFont="1" applyFill="1" applyBorder="1" applyAlignment="1" applyProtection="1">
      <alignment horizontal="left" vertical="center"/>
      <protection locked="0"/>
    </xf>
    <xf numFmtId="0" fontId="21" fillId="7" borderId="19" xfId="2" applyFont="1" applyFill="1" applyBorder="1" applyAlignment="1" applyProtection="1">
      <alignment horizontal="left" vertical="center"/>
      <protection locked="0"/>
    </xf>
    <xf numFmtId="0" fontId="21" fillId="2" borderId="141" xfId="2" applyFont="1" applyFill="1" applyBorder="1" applyAlignment="1" applyProtection="1">
      <alignment horizontal="center" vertical="center" wrapText="1"/>
    </xf>
    <xf numFmtId="0" fontId="21" fillId="2" borderId="47" xfId="2" applyFont="1" applyFill="1" applyBorder="1" applyAlignment="1" applyProtection="1">
      <alignment horizontal="center" vertical="center" wrapText="1"/>
    </xf>
    <xf numFmtId="0" fontId="21" fillId="2" borderId="48" xfId="2" applyFont="1" applyFill="1" applyBorder="1" applyAlignment="1" applyProtection="1">
      <alignment horizontal="center" vertical="center" wrapText="1"/>
    </xf>
    <xf numFmtId="0" fontId="19" fillId="3" borderId="17" xfId="2" applyFont="1" applyFill="1" applyBorder="1" applyAlignment="1" applyProtection="1">
      <alignment horizontal="left" vertical="center"/>
    </xf>
    <xf numFmtId="0" fontId="77" fillId="2" borderId="153" xfId="0" applyFont="1" applyFill="1" applyBorder="1" applyAlignment="1" applyProtection="1">
      <alignment horizontal="center" vertical="center"/>
    </xf>
    <xf numFmtId="0" fontId="77" fillId="2" borderId="154" xfId="0" applyFont="1" applyFill="1" applyBorder="1" applyAlignment="1" applyProtection="1">
      <alignment horizontal="center" vertical="center"/>
    </xf>
    <xf numFmtId="0" fontId="77" fillId="2" borderId="155" xfId="0" applyFont="1" applyFill="1" applyBorder="1" applyAlignment="1" applyProtection="1">
      <alignment horizontal="center" vertical="center"/>
    </xf>
    <xf numFmtId="38" fontId="83" fillId="2" borderId="153" xfId="1" applyFont="1" applyFill="1" applyBorder="1" applyAlignment="1" applyProtection="1">
      <alignment horizontal="right" vertical="center"/>
    </xf>
    <xf numFmtId="38" fontId="83" fillId="2" borderId="154" xfId="1" applyFont="1" applyFill="1" applyBorder="1" applyAlignment="1" applyProtection="1">
      <alignment horizontal="right" vertical="center"/>
    </xf>
    <xf numFmtId="38" fontId="83" fillId="2" borderId="155" xfId="1" applyFont="1" applyFill="1" applyBorder="1" applyAlignment="1" applyProtection="1">
      <alignment horizontal="right" vertical="center"/>
    </xf>
    <xf numFmtId="0" fontId="8" fillId="3"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shrinkToFit="1"/>
    </xf>
    <xf numFmtId="0" fontId="91" fillId="2" borderId="142" xfId="0" applyFont="1" applyFill="1" applyBorder="1" applyAlignment="1" applyProtection="1">
      <alignment horizontal="center" vertical="center"/>
    </xf>
    <xf numFmtId="0" fontId="7" fillId="2" borderId="153" xfId="0" applyFont="1" applyFill="1" applyBorder="1" applyAlignment="1" applyProtection="1">
      <alignment horizontal="center" vertical="center"/>
    </xf>
    <xf numFmtId="0" fontId="7" fillId="2" borderId="155"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66" fillId="2" borderId="5" xfId="0" applyFont="1" applyFill="1" applyBorder="1" applyAlignment="1" applyProtection="1">
      <alignment horizontal="center" vertical="center"/>
    </xf>
    <xf numFmtId="0" fontId="66" fillId="2" borderId="11" xfId="0" applyFont="1" applyFill="1" applyBorder="1" applyAlignment="1" applyProtection="1">
      <alignment horizontal="center" vertical="center"/>
    </xf>
    <xf numFmtId="0" fontId="91" fillId="2" borderId="179" xfId="0" applyFont="1" applyFill="1" applyBorder="1" applyAlignment="1" applyProtection="1">
      <alignment horizontal="center" vertical="center"/>
    </xf>
    <xf numFmtId="0" fontId="91" fillId="2" borderId="180" xfId="0" applyFont="1" applyFill="1" applyBorder="1" applyAlignment="1" applyProtection="1">
      <alignment horizontal="center" vertical="center"/>
    </xf>
    <xf numFmtId="0" fontId="91" fillId="2" borderId="153" xfId="0" applyFont="1" applyFill="1" applyBorder="1" applyAlignment="1" applyProtection="1">
      <alignment horizontal="center" vertical="center"/>
    </xf>
    <xf numFmtId="0" fontId="91" fillId="2" borderId="155" xfId="0" applyFont="1" applyFill="1" applyBorder="1" applyAlignment="1" applyProtection="1">
      <alignment horizontal="center" vertical="center"/>
    </xf>
    <xf numFmtId="0" fontId="66" fillId="2" borderId="21" xfId="0" applyFont="1" applyFill="1" applyBorder="1" applyAlignment="1" applyProtection="1">
      <alignment horizontal="center" vertical="center"/>
    </xf>
    <xf numFmtId="0" fontId="8" fillId="2" borderId="52" xfId="0" applyFont="1" applyFill="1" applyBorder="1" applyAlignment="1" applyProtection="1">
      <alignment horizontal="left" vertical="center" wrapText="1"/>
    </xf>
    <xf numFmtId="0" fontId="8" fillId="2" borderId="77" xfId="0" applyFont="1" applyFill="1" applyBorder="1" applyAlignment="1" applyProtection="1">
      <alignment horizontal="left" vertical="center" wrapText="1"/>
    </xf>
    <xf numFmtId="0" fontId="8" fillId="2" borderId="53"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43" xfId="0" applyFont="1" applyFill="1" applyBorder="1" applyAlignment="1" applyProtection="1">
      <alignment horizontal="left" vertical="center" wrapText="1"/>
    </xf>
    <xf numFmtId="0" fontId="8" fillId="2" borderId="94" xfId="0" applyFont="1" applyFill="1" applyBorder="1" applyAlignment="1" applyProtection="1">
      <alignment horizontal="left" vertical="center" wrapText="1"/>
    </xf>
    <xf numFmtId="0" fontId="8" fillId="2" borderId="65" xfId="0" applyFont="1" applyFill="1" applyBorder="1" applyAlignment="1" applyProtection="1">
      <alignment horizontal="left" vertical="center" wrapText="1"/>
    </xf>
    <xf numFmtId="0" fontId="8" fillId="2" borderId="10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0" fontId="89" fillId="2" borderId="1" xfId="0" applyFont="1" applyFill="1" applyBorder="1" applyAlignment="1" applyProtection="1">
      <alignment horizontal="left" vertical="center" wrapText="1"/>
    </xf>
    <xf numFmtId="0" fontId="91" fillId="2" borderId="142" xfId="0" applyFont="1" applyFill="1" applyBorder="1" applyAlignment="1" applyProtection="1">
      <alignment horizontal="center" vertical="center" wrapText="1"/>
    </xf>
    <xf numFmtId="0" fontId="67" fillId="2" borderId="1" xfId="0" applyFont="1" applyFill="1" applyBorder="1" applyAlignment="1" applyProtection="1">
      <alignment horizontal="center" vertical="center" textRotation="255"/>
    </xf>
    <xf numFmtId="38" fontId="83" fillId="2" borderId="142" xfId="1" applyFont="1" applyFill="1" applyBorder="1" applyAlignment="1" applyProtection="1">
      <alignment horizontal="right" vertical="center"/>
    </xf>
    <xf numFmtId="0" fontId="77" fillId="2" borderId="142" xfId="0" applyFont="1" applyFill="1" applyBorder="1" applyAlignment="1" applyProtection="1">
      <alignment horizontal="center" vertical="center"/>
    </xf>
    <xf numFmtId="0" fontId="77" fillId="0" borderId="142" xfId="0" applyFont="1" applyFill="1" applyBorder="1" applyAlignment="1" applyProtection="1">
      <alignment horizontal="center" vertical="center" shrinkToFit="1"/>
    </xf>
    <xf numFmtId="0" fontId="11" fillId="3" borderId="2"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 xfId="0" applyFont="1" applyFill="1" applyBorder="1" applyAlignment="1" applyProtection="1">
      <alignment horizontal="center"/>
    </xf>
    <xf numFmtId="0" fontId="7" fillId="2" borderId="1"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51" xfId="0" applyFont="1" applyFill="1" applyBorder="1" applyAlignment="1" applyProtection="1">
      <alignment horizontal="center" vertical="center"/>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7" fillId="2" borderId="2"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85" fillId="2" borderId="58" xfId="0" applyFont="1" applyFill="1" applyBorder="1" applyAlignment="1" applyProtection="1">
      <alignment horizontal="center" vertical="center" shrinkToFit="1"/>
    </xf>
    <xf numFmtId="0" fontId="85" fillId="2" borderId="59" xfId="0" applyFont="1" applyFill="1" applyBorder="1" applyAlignment="1" applyProtection="1">
      <alignment horizontal="center" vertical="center" shrinkToFit="1"/>
    </xf>
    <xf numFmtId="0" fontId="85" fillId="2" borderId="60" xfId="0" applyFont="1" applyFill="1" applyBorder="1" applyAlignment="1" applyProtection="1">
      <alignment horizontal="center" vertical="center" shrinkToFit="1"/>
    </xf>
    <xf numFmtId="176" fontId="85" fillId="2" borderId="34" xfId="0" applyNumberFormat="1" applyFont="1" applyFill="1" applyBorder="1" applyAlignment="1" applyProtection="1">
      <alignment horizontal="center" vertical="center"/>
    </xf>
    <xf numFmtId="176" fontId="85" fillId="2" borderId="35" xfId="0" applyNumberFormat="1" applyFont="1" applyFill="1" applyBorder="1" applyAlignment="1" applyProtection="1">
      <alignment horizontal="center" vertical="center"/>
    </xf>
    <xf numFmtId="176" fontId="85" fillId="2" borderId="36" xfId="0" applyNumberFormat="1" applyFont="1" applyFill="1" applyBorder="1" applyAlignment="1" applyProtection="1">
      <alignment horizontal="center" vertical="center"/>
    </xf>
    <xf numFmtId="176" fontId="85" fillId="2" borderId="37" xfId="0" applyNumberFormat="1" applyFont="1" applyFill="1" applyBorder="1" applyAlignment="1" applyProtection="1">
      <alignment horizontal="center" vertical="center"/>
    </xf>
    <xf numFmtId="176" fontId="85" fillId="2" borderId="13" xfId="0" applyNumberFormat="1" applyFont="1" applyFill="1" applyBorder="1" applyAlignment="1" applyProtection="1">
      <alignment horizontal="center" vertical="center"/>
    </xf>
    <xf numFmtId="176" fontId="11" fillId="2" borderId="4" xfId="0" applyNumberFormat="1" applyFont="1" applyFill="1" applyBorder="1" applyAlignment="1" applyProtection="1">
      <alignment horizontal="center" vertical="center"/>
    </xf>
    <xf numFmtId="176" fontId="11" fillId="2" borderId="1" xfId="0" applyNumberFormat="1" applyFont="1" applyFill="1" applyBorder="1" applyAlignment="1" applyProtection="1">
      <alignment horizontal="center" vertical="center"/>
    </xf>
    <xf numFmtId="176" fontId="86" fillId="2" borderId="68" xfId="0" applyNumberFormat="1" applyFont="1" applyFill="1" applyBorder="1" applyAlignment="1" applyProtection="1">
      <alignment horizontal="center" vertical="center"/>
    </xf>
    <xf numFmtId="176" fontId="86" fillId="2" borderId="69" xfId="0" applyNumberFormat="1" applyFont="1" applyFill="1" applyBorder="1" applyAlignment="1" applyProtection="1">
      <alignment horizontal="center" vertical="center"/>
    </xf>
    <xf numFmtId="176" fontId="86" fillId="2" borderId="70" xfId="0" applyNumberFormat="1"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87" fillId="3" borderId="5" xfId="0" applyFont="1" applyFill="1" applyBorder="1" applyAlignment="1" applyProtection="1">
      <alignment horizontal="center" vertical="center"/>
    </xf>
    <xf numFmtId="0" fontId="93" fillId="0" borderId="22" xfId="0" applyFont="1" applyFill="1" applyBorder="1" applyAlignment="1" applyProtection="1">
      <alignment horizontal="center" vertical="center" shrinkToFit="1"/>
    </xf>
    <xf numFmtId="0" fontId="93" fillId="0" borderId="9" xfId="0" applyFont="1" applyFill="1" applyBorder="1" applyAlignment="1" applyProtection="1">
      <alignment horizontal="center" vertical="center" shrinkToFit="1"/>
    </xf>
    <xf numFmtId="0" fontId="93" fillId="0" borderId="23" xfId="0" applyFont="1" applyFill="1" applyBorder="1" applyAlignment="1" applyProtection="1">
      <alignment horizontal="center" vertical="center" shrinkToFit="1"/>
    </xf>
    <xf numFmtId="38" fontId="89" fillId="2" borderId="11" xfId="1" applyFont="1" applyFill="1" applyBorder="1" applyAlignment="1" applyProtection="1">
      <alignment horizontal="center" vertical="center" shrinkToFit="1"/>
    </xf>
    <xf numFmtId="38" fontId="66" fillId="2" borderId="6" xfId="1" applyFont="1" applyFill="1" applyBorder="1" applyAlignment="1" applyProtection="1">
      <alignment horizontal="right" shrinkToFit="1"/>
    </xf>
    <xf numFmtId="38" fontId="66" fillId="2" borderId="0" xfId="1" applyFont="1" applyFill="1" applyBorder="1" applyAlignment="1" applyProtection="1">
      <alignment horizontal="right" shrinkToFit="1"/>
    </xf>
    <xf numFmtId="38" fontId="89" fillId="2" borderId="19" xfId="1" applyFont="1" applyFill="1" applyBorder="1" applyAlignment="1" applyProtection="1">
      <alignment horizontal="center" vertical="center" shrinkToFit="1"/>
    </xf>
    <xf numFmtId="38" fontId="89" fillId="2" borderId="15" xfId="1" applyFont="1" applyFill="1" applyBorder="1" applyAlignment="1" applyProtection="1">
      <alignment horizontal="center" vertical="center" shrinkToFit="1"/>
    </xf>
    <xf numFmtId="38" fontId="89" fillId="2" borderId="20" xfId="1" applyFont="1" applyFill="1" applyBorder="1" applyAlignment="1" applyProtection="1">
      <alignment horizontal="center" vertical="center" shrinkToFit="1"/>
    </xf>
    <xf numFmtId="0" fontId="65" fillId="7" borderId="2" xfId="0" applyFont="1" applyFill="1" applyBorder="1" applyAlignment="1" applyProtection="1">
      <alignment horizontal="left" vertical="top" wrapText="1"/>
      <protection locked="0"/>
    </xf>
    <xf numFmtId="0" fontId="65" fillId="7" borderId="3" xfId="0" applyFont="1" applyFill="1" applyBorder="1" applyAlignment="1" applyProtection="1">
      <alignment horizontal="left" vertical="top" wrapText="1"/>
      <protection locked="0"/>
    </xf>
    <xf numFmtId="0" fontId="65" fillId="7" borderId="4" xfId="0" applyFont="1" applyFill="1" applyBorder="1" applyAlignment="1" applyProtection="1">
      <alignment horizontal="left" vertical="top" wrapText="1"/>
      <protection locked="0"/>
    </xf>
    <xf numFmtId="0" fontId="67" fillId="2" borderId="1" xfId="0" applyFont="1" applyFill="1" applyBorder="1" applyAlignment="1" applyProtection="1">
      <alignment horizontal="left" vertical="center"/>
    </xf>
    <xf numFmtId="0" fontId="11" fillId="2" borderId="18"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87" fillId="3" borderId="16" xfId="0" applyFont="1" applyFill="1" applyBorder="1" applyAlignment="1" applyProtection="1">
      <alignment horizontal="center" vertical="center"/>
    </xf>
    <xf numFmtId="0" fontId="87" fillId="3" borderId="17" xfId="0" applyFont="1" applyFill="1" applyBorder="1" applyAlignment="1" applyProtection="1">
      <alignment horizontal="center" vertical="center"/>
    </xf>
    <xf numFmtId="0" fontId="87" fillId="3" borderId="18" xfId="0" applyFont="1" applyFill="1" applyBorder="1" applyAlignment="1" applyProtection="1">
      <alignment horizontal="center" vertical="center"/>
    </xf>
    <xf numFmtId="0" fontId="86" fillId="4" borderId="52" xfId="0" applyFont="1" applyFill="1" applyBorder="1" applyAlignment="1" applyProtection="1">
      <alignment horizontal="center" vertical="center" shrinkToFit="1"/>
      <protection locked="0"/>
    </xf>
    <xf numFmtId="0" fontId="86" fillId="4" borderId="77" xfId="0" applyFont="1" applyFill="1" applyBorder="1" applyAlignment="1" applyProtection="1">
      <alignment horizontal="center" vertical="center" shrinkToFit="1"/>
      <protection locked="0"/>
    </xf>
    <xf numFmtId="0" fontId="86" fillId="4" borderId="53" xfId="0" applyFont="1" applyFill="1" applyBorder="1" applyAlignment="1" applyProtection="1">
      <alignment horizontal="center" vertical="center" shrinkToFit="1"/>
      <protection locked="0"/>
    </xf>
    <xf numFmtId="0" fontId="86" fillId="5" borderId="52" xfId="0" applyFont="1" applyFill="1" applyBorder="1" applyAlignment="1" applyProtection="1">
      <alignment horizontal="center" vertical="center" shrinkToFit="1"/>
      <protection locked="0"/>
    </xf>
    <xf numFmtId="0" fontId="86" fillId="5" borderId="77" xfId="0" applyFont="1" applyFill="1" applyBorder="1" applyAlignment="1" applyProtection="1">
      <alignment horizontal="center" vertical="center" shrinkToFit="1"/>
      <protection locked="0"/>
    </xf>
    <xf numFmtId="0" fontId="86" fillId="5" borderId="53" xfId="0" applyFont="1" applyFill="1" applyBorder="1" applyAlignment="1" applyProtection="1">
      <alignment horizontal="center" vertical="center" shrinkToFit="1"/>
      <protection locked="0"/>
    </xf>
    <xf numFmtId="0" fontId="86" fillId="6" borderId="52" xfId="0" applyFont="1" applyFill="1" applyBorder="1" applyAlignment="1" applyProtection="1">
      <alignment horizontal="center" vertical="center" shrinkToFit="1"/>
      <protection locked="0"/>
    </xf>
    <xf numFmtId="0" fontId="86" fillId="6" borderId="77" xfId="0" applyFont="1" applyFill="1" applyBorder="1" applyAlignment="1" applyProtection="1">
      <alignment horizontal="center" vertical="center" shrinkToFit="1"/>
      <protection locked="0"/>
    </xf>
    <xf numFmtId="0" fontId="86" fillId="6" borderId="5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87" fillId="2" borderId="0" xfId="0" applyFont="1" applyFill="1" applyAlignment="1" applyProtection="1">
      <alignment horizontal="left" vertical="center"/>
    </xf>
    <xf numFmtId="0" fontId="87" fillId="2" borderId="15" xfId="0" applyFont="1" applyFill="1" applyBorder="1" applyAlignment="1" applyProtection="1">
      <alignment horizontal="left" vertical="center"/>
    </xf>
    <xf numFmtId="176" fontId="86" fillId="2" borderId="10" xfId="0" applyNumberFormat="1" applyFont="1" applyFill="1" applyBorder="1" applyAlignment="1" applyProtection="1">
      <alignment horizontal="center" vertical="center"/>
    </xf>
    <xf numFmtId="176" fontId="86" fillId="2" borderId="1" xfId="0" applyNumberFormat="1" applyFont="1" applyFill="1" applyBorder="1" applyAlignment="1" applyProtection="1">
      <alignment horizontal="center" vertical="center"/>
    </xf>
    <xf numFmtId="176" fontId="86" fillId="2" borderId="30" xfId="0" applyNumberFormat="1" applyFont="1" applyFill="1" applyBorder="1" applyAlignment="1" applyProtection="1">
      <alignment horizontal="center" vertical="center"/>
    </xf>
    <xf numFmtId="176" fontId="86" fillId="2" borderId="34" xfId="0" applyNumberFormat="1" applyFont="1" applyFill="1" applyBorder="1" applyAlignment="1" applyProtection="1">
      <alignment horizontal="center" vertical="center"/>
    </xf>
    <xf numFmtId="176" fontId="86" fillId="2" borderId="35" xfId="0" applyNumberFormat="1" applyFont="1" applyFill="1" applyBorder="1" applyAlignment="1" applyProtection="1">
      <alignment horizontal="center" vertical="center"/>
    </xf>
    <xf numFmtId="176" fontId="86" fillId="2" borderId="37" xfId="0" applyNumberFormat="1" applyFont="1" applyFill="1" applyBorder="1" applyAlignment="1" applyProtection="1">
      <alignment horizontal="center" vertical="center"/>
    </xf>
    <xf numFmtId="0" fontId="8" fillId="2" borderId="14"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176" fontId="86" fillId="2" borderId="162" xfId="0" applyNumberFormat="1" applyFont="1" applyFill="1" applyBorder="1" applyAlignment="1" applyProtection="1">
      <alignment horizontal="center" vertical="center" shrinkToFit="1"/>
    </xf>
    <xf numFmtId="176" fontId="86" fillId="2" borderId="145" xfId="0" applyNumberFormat="1" applyFont="1" applyFill="1" applyBorder="1" applyAlignment="1" applyProtection="1">
      <alignment horizontal="center" vertical="center" shrinkToFit="1"/>
    </xf>
    <xf numFmtId="176" fontId="86" fillId="2" borderId="163" xfId="0" applyNumberFormat="1" applyFont="1" applyFill="1" applyBorder="1" applyAlignment="1" applyProtection="1">
      <alignment horizontal="center" vertical="center" shrinkToFit="1"/>
    </xf>
    <xf numFmtId="176" fontId="86" fillId="2" borderId="19" xfId="0" applyNumberFormat="1" applyFont="1" applyFill="1" applyBorder="1" applyAlignment="1" applyProtection="1">
      <alignment horizontal="center" vertical="center" shrinkToFit="1"/>
    </xf>
    <xf numFmtId="176" fontId="86" fillId="2" borderId="15" xfId="0" applyNumberFormat="1" applyFont="1" applyFill="1" applyBorder="1" applyAlignment="1" applyProtection="1">
      <alignment horizontal="center" vertical="center" shrinkToFit="1"/>
    </xf>
    <xf numFmtId="176" fontId="86" fillId="2" borderId="20" xfId="0" applyNumberFormat="1" applyFont="1" applyFill="1" applyBorder="1" applyAlignment="1" applyProtection="1">
      <alignment horizontal="center" vertical="center" shrinkToFit="1"/>
    </xf>
    <xf numFmtId="0" fontId="88" fillId="2" borderId="52" xfId="0" applyFont="1" applyFill="1" applyBorder="1" applyAlignment="1" applyProtection="1">
      <alignment horizontal="left" vertical="center" wrapText="1"/>
    </xf>
    <xf numFmtId="0" fontId="88" fillId="2" borderId="77" xfId="0" applyFont="1" applyFill="1" applyBorder="1" applyAlignment="1" applyProtection="1">
      <alignment horizontal="left" vertical="center" wrapText="1"/>
    </xf>
    <xf numFmtId="0" fontId="88" fillId="2" borderId="53" xfId="0" applyFont="1" applyFill="1" applyBorder="1" applyAlignment="1" applyProtection="1">
      <alignment horizontal="left" vertical="center" wrapText="1"/>
    </xf>
    <xf numFmtId="0" fontId="88" fillId="2" borderId="14" xfId="0" applyFont="1" applyFill="1" applyBorder="1" applyAlignment="1" applyProtection="1">
      <alignment horizontal="left" vertical="center" wrapText="1"/>
    </xf>
    <xf numFmtId="0" fontId="88" fillId="2" borderId="0" xfId="0" applyFont="1" applyFill="1" applyBorder="1" applyAlignment="1" applyProtection="1">
      <alignment horizontal="left" vertical="center" wrapText="1"/>
    </xf>
    <xf numFmtId="0" fontId="88" fillId="2" borderId="43" xfId="0" applyFont="1" applyFill="1" applyBorder="1" applyAlignment="1" applyProtection="1">
      <alignment horizontal="left" vertical="center" wrapText="1"/>
    </xf>
    <xf numFmtId="0" fontId="8" fillId="2" borderId="7" xfId="0" applyFont="1" applyFill="1" applyBorder="1" applyAlignment="1" applyProtection="1">
      <alignment horizontal="center" vertical="center"/>
    </xf>
    <xf numFmtId="0" fontId="7" fillId="3" borderId="1" xfId="0" applyFont="1" applyFill="1" applyBorder="1" applyAlignment="1" applyProtection="1">
      <alignment horizontal="center" vertical="center" wrapText="1" shrinkToFit="1"/>
    </xf>
    <xf numFmtId="0" fontId="7" fillId="3" borderId="1" xfId="0" applyFont="1" applyFill="1" applyBorder="1" applyAlignment="1" applyProtection="1">
      <alignment horizontal="center" vertical="center" wrapText="1"/>
    </xf>
    <xf numFmtId="0" fontId="65" fillId="3" borderId="2" xfId="0" applyFont="1" applyFill="1" applyBorder="1" applyAlignment="1" applyProtection="1">
      <alignment horizontal="center" vertical="center" wrapText="1"/>
    </xf>
    <xf numFmtId="0" fontId="65" fillId="3" borderId="3"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2" borderId="11" xfId="0" applyFont="1" applyFill="1" applyBorder="1" applyAlignment="1" applyProtection="1">
      <alignment horizontal="left" vertical="center"/>
    </xf>
    <xf numFmtId="0" fontId="7" fillId="2" borderId="16" xfId="0" applyFont="1" applyFill="1" applyBorder="1" applyAlignment="1" applyProtection="1">
      <alignment horizontal="left" vertical="center" wrapText="1"/>
    </xf>
    <xf numFmtId="0" fontId="7" fillId="2" borderId="17" xfId="0" applyFont="1" applyFill="1" applyBorder="1" applyAlignment="1" applyProtection="1">
      <alignment horizontal="left" vertical="center" wrapText="1"/>
    </xf>
    <xf numFmtId="0" fontId="7" fillId="2" borderId="18" xfId="0" applyFont="1" applyFill="1" applyBorder="1" applyAlignment="1" applyProtection="1">
      <alignment horizontal="left" vertical="center" wrapText="1"/>
    </xf>
    <xf numFmtId="0" fontId="7" fillId="2" borderId="19"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8" fillId="3" borderId="16"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90" fillId="2" borderId="0" xfId="0" applyFont="1" applyFill="1" applyAlignment="1" applyProtection="1">
      <alignment horizontal="left" vertical="top" wrapText="1"/>
    </xf>
    <xf numFmtId="0" fontId="86" fillId="2" borderId="140" xfId="0" applyFont="1" applyFill="1" applyBorder="1" applyAlignment="1" applyProtection="1">
      <alignment horizontal="center" vertical="center" shrinkToFit="1"/>
    </xf>
    <xf numFmtId="0" fontId="9" fillId="7" borderId="1" xfId="0" applyNumberFormat="1" applyFon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shrinkToFit="1"/>
      <protection locked="0"/>
    </xf>
    <xf numFmtId="0" fontId="8" fillId="7" borderId="1" xfId="0" applyFont="1" applyFill="1" applyBorder="1" applyAlignment="1" applyProtection="1">
      <alignment horizontal="center" vertical="center" shrinkToFit="1"/>
      <protection locked="0"/>
    </xf>
    <xf numFmtId="0" fontId="9" fillId="7" borderId="1" xfId="0" applyFont="1" applyFill="1" applyBorder="1" applyAlignment="1" applyProtection="1">
      <alignment horizontal="center" vertical="center" shrinkToFit="1"/>
      <protection locked="0"/>
    </xf>
    <xf numFmtId="2" fontId="9" fillId="0" borderId="2" xfId="0" applyNumberFormat="1" applyFont="1" applyBorder="1" applyAlignment="1" applyProtection="1">
      <alignment horizontal="right" vertical="center" wrapText="1"/>
      <protection locked="0"/>
    </xf>
    <xf numFmtId="2" fontId="9" fillId="0" borderId="3" xfId="0" applyNumberFormat="1" applyFont="1" applyBorder="1" applyAlignment="1" applyProtection="1">
      <alignment horizontal="right" vertical="center" wrapText="1"/>
      <protection locked="0"/>
    </xf>
    <xf numFmtId="0" fontId="8" fillId="7" borderId="2" xfId="0" applyFont="1" applyFill="1" applyBorder="1" applyAlignment="1" applyProtection="1">
      <alignment horizontal="center" vertical="center" wrapText="1"/>
      <protection locked="0"/>
    </xf>
    <xf numFmtId="0" fontId="8" fillId="7" borderId="3"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22" fillId="2" borderId="0" xfId="0" applyFont="1" applyFill="1" applyAlignment="1" applyProtection="1">
      <alignment horizontal="center"/>
    </xf>
    <xf numFmtId="0" fontId="77" fillId="2" borderId="142" xfId="0" applyFont="1" applyFill="1" applyBorder="1" applyAlignment="1" applyProtection="1">
      <alignment horizontal="center" vertical="center" shrinkToFit="1"/>
    </xf>
    <xf numFmtId="0" fontId="77" fillId="3" borderId="142" xfId="0" applyFont="1" applyFill="1" applyBorder="1" applyAlignment="1" applyProtection="1">
      <alignment horizontal="center" vertical="center"/>
    </xf>
    <xf numFmtId="176" fontId="86" fillId="2" borderId="11" xfId="0" applyNumberFormat="1" applyFont="1" applyFill="1" applyBorder="1" applyAlignment="1" applyProtection="1">
      <alignment horizontal="center" vertical="center" shrinkToFit="1"/>
    </xf>
    <xf numFmtId="0" fontId="7" fillId="2" borderId="6"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7" borderId="1" xfId="0" applyFont="1" applyFill="1" applyBorder="1" applyAlignment="1" applyProtection="1">
      <alignment horizontal="center" vertical="center" wrapText="1"/>
      <protection locked="0"/>
    </xf>
    <xf numFmtId="0" fontId="7" fillId="2" borderId="145" xfId="0" applyFont="1" applyFill="1" applyBorder="1" applyAlignment="1" applyProtection="1">
      <alignment horizontal="left" vertical="center" wrapText="1"/>
    </xf>
    <xf numFmtId="0" fontId="7" fillId="2" borderId="146" xfId="0" applyFont="1" applyFill="1" applyBorder="1" applyAlignment="1" applyProtection="1">
      <alignment horizontal="left" vertical="center" wrapText="1"/>
    </xf>
    <xf numFmtId="0" fontId="7" fillId="2" borderId="143" xfId="0" applyFont="1" applyFill="1" applyBorder="1" applyAlignment="1" applyProtection="1">
      <alignment horizontal="left" vertical="center" wrapText="1"/>
    </xf>
    <xf numFmtId="0" fontId="7" fillId="2" borderId="144" xfId="0" applyFont="1" applyFill="1" applyBorder="1" applyAlignment="1" applyProtection="1">
      <alignment horizontal="left" vertical="center" wrapText="1"/>
    </xf>
    <xf numFmtId="38" fontId="9" fillId="7" borderId="2" xfId="1" applyFont="1" applyFill="1" applyBorder="1" applyAlignment="1" applyProtection="1">
      <alignment vertical="center" shrinkToFit="1"/>
      <protection locked="0"/>
    </xf>
    <xf numFmtId="38" fontId="9" fillId="7" borderId="3" xfId="1" applyFont="1" applyFill="1" applyBorder="1" applyAlignment="1" applyProtection="1">
      <alignment vertical="center" shrinkToFit="1"/>
      <protection locked="0"/>
    </xf>
    <xf numFmtId="38" fontId="9" fillId="7" borderId="4" xfId="1" applyFont="1" applyFill="1" applyBorder="1" applyAlignment="1" applyProtection="1">
      <alignment vertical="center" shrinkToFit="1"/>
      <protection locked="0"/>
    </xf>
    <xf numFmtId="38" fontId="9" fillId="2" borderId="2" xfId="1" applyFont="1" applyFill="1" applyBorder="1" applyAlignment="1" applyProtection="1">
      <alignment vertical="center" shrinkToFit="1"/>
    </xf>
    <xf numFmtId="38" fontId="9" fillId="2" borderId="3" xfId="1" applyFont="1" applyFill="1" applyBorder="1" applyAlignment="1" applyProtection="1">
      <alignment vertical="center" shrinkToFit="1"/>
    </xf>
    <xf numFmtId="38" fontId="9" fillId="2" borderId="4" xfId="1" applyFont="1" applyFill="1" applyBorder="1" applyAlignment="1" applyProtection="1">
      <alignment vertical="center" shrinkToFit="1"/>
    </xf>
    <xf numFmtId="0" fontId="7" fillId="2" borderId="162" xfId="0" applyFont="1" applyFill="1" applyBorder="1" applyAlignment="1" applyProtection="1">
      <alignment horizontal="left" vertical="center" wrapText="1"/>
    </xf>
    <xf numFmtId="0" fontId="7" fillId="2" borderId="161" xfId="0" applyFont="1" applyFill="1" applyBorder="1" applyAlignment="1" applyProtection="1">
      <alignment horizontal="left" vertical="center" wrapText="1"/>
    </xf>
    <xf numFmtId="0" fontId="7" fillId="2" borderId="164" xfId="0" applyFont="1" applyFill="1" applyBorder="1" applyAlignment="1" applyProtection="1">
      <alignment horizontal="left" vertical="center" wrapText="1"/>
    </xf>
    <xf numFmtId="0" fontId="7" fillId="2" borderId="165" xfId="0" applyFont="1" applyFill="1" applyBorder="1" applyAlignment="1" applyProtection="1">
      <alignment horizontal="left" vertical="center" wrapText="1"/>
    </xf>
    <xf numFmtId="0" fontId="7" fillId="2" borderId="166" xfId="0" applyFont="1" applyFill="1" applyBorder="1" applyAlignment="1" applyProtection="1">
      <alignment horizontal="left" vertical="center" wrapText="1"/>
    </xf>
    <xf numFmtId="0" fontId="86" fillId="2" borderId="147" xfId="0" applyFont="1" applyFill="1" applyBorder="1" applyAlignment="1" applyProtection="1">
      <alignment horizontal="center" vertical="center" shrinkToFit="1"/>
    </xf>
    <xf numFmtId="0" fontId="86" fillId="2" borderId="148" xfId="0" applyFont="1" applyFill="1" applyBorder="1" applyAlignment="1" applyProtection="1">
      <alignment horizontal="center" vertical="center" shrinkToFit="1"/>
    </xf>
    <xf numFmtId="0" fontId="86" fillId="2" borderId="149" xfId="0" applyFont="1" applyFill="1" applyBorder="1" applyAlignment="1" applyProtection="1">
      <alignment horizontal="center" vertical="center" shrinkToFit="1"/>
    </xf>
    <xf numFmtId="176" fontId="86" fillId="2" borderId="150" xfId="0" applyNumberFormat="1" applyFont="1" applyFill="1" applyBorder="1" applyAlignment="1" applyProtection="1">
      <alignment horizontal="center" vertical="center" shrinkToFit="1"/>
    </xf>
    <xf numFmtId="176" fontId="86" fillId="2" borderId="151" xfId="0" applyNumberFormat="1" applyFont="1" applyFill="1" applyBorder="1" applyAlignment="1" applyProtection="1">
      <alignment horizontal="center" vertical="center" shrinkToFit="1"/>
    </xf>
    <xf numFmtId="176" fontId="86" fillId="2" borderId="152" xfId="0" applyNumberFormat="1" applyFont="1" applyFill="1" applyBorder="1" applyAlignment="1" applyProtection="1">
      <alignment horizontal="center" vertical="center" shrinkToFit="1"/>
    </xf>
    <xf numFmtId="38" fontId="66" fillId="2" borderId="16" xfId="1" applyFont="1" applyFill="1" applyBorder="1" applyAlignment="1" applyProtection="1">
      <alignment horizontal="right" shrinkToFit="1"/>
    </xf>
    <xf numFmtId="38" fontId="66" fillId="2" borderId="17" xfId="1" applyFont="1" applyFill="1" applyBorder="1" applyAlignment="1" applyProtection="1">
      <alignment horizontal="right" shrinkToFit="1"/>
    </xf>
    <xf numFmtId="0" fontId="8" fillId="3" borderId="6"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93" fillId="0" borderId="24" xfId="0" applyFont="1" applyFill="1" applyBorder="1" applyAlignment="1" applyProtection="1">
      <alignment horizontal="center" vertical="center" shrinkToFit="1"/>
    </xf>
    <xf numFmtId="0" fontId="93" fillId="0"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67" fillId="2" borderId="1" xfId="0" applyFont="1" applyFill="1" applyBorder="1" applyAlignment="1" applyProtection="1">
      <alignment horizontal="left" vertical="center" wrapText="1"/>
    </xf>
    <xf numFmtId="0" fontId="65" fillId="2" borderId="1" xfId="0" applyFont="1" applyFill="1" applyBorder="1" applyAlignment="1" applyProtection="1">
      <alignment horizontal="left" vertical="center" wrapText="1"/>
    </xf>
    <xf numFmtId="0" fontId="92" fillId="2" borderId="142" xfId="0" applyFont="1" applyFill="1" applyBorder="1" applyAlignment="1" applyProtection="1">
      <alignment horizontal="center" vertical="center" wrapText="1"/>
    </xf>
    <xf numFmtId="0" fontId="83" fillId="2" borderId="168" xfId="0" applyFont="1" applyFill="1" applyBorder="1" applyAlignment="1" applyProtection="1">
      <alignment horizontal="center" vertical="center"/>
    </xf>
    <xf numFmtId="0" fontId="77" fillId="2" borderId="169" xfId="0" applyFont="1" applyFill="1" applyBorder="1" applyAlignment="1" applyProtection="1">
      <alignment horizontal="center" vertical="center"/>
    </xf>
    <xf numFmtId="0" fontId="77" fillId="2" borderId="167" xfId="0" applyFont="1" applyFill="1" applyBorder="1" applyAlignment="1" applyProtection="1">
      <alignment horizontal="center" vertical="center"/>
    </xf>
    <xf numFmtId="0" fontId="77" fillId="2" borderId="142" xfId="0" applyFont="1" applyFill="1" applyBorder="1" applyAlignment="1" applyProtection="1">
      <alignment horizontal="center" vertical="center" wrapText="1"/>
    </xf>
    <xf numFmtId="0" fontId="77" fillId="3" borderId="153" xfId="0" applyFont="1" applyFill="1" applyBorder="1" applyAlignment="1" applyProtection="1">
      <alignment horizontal="center" vertical="center"/>
    </xf>
    <xf numFmtId="0" fontId="77" fillId="3" borderId="154" xfId="0" applyFont="1" applyFill="1" applyBorder="1" applyAlignment="1" applyProtection="1">
      <alignment horizontal="center" vertical="center"/>
    </xf>
    <xf numFmtId="0" fontId="77" fillId="3" borderId="155" xfId="0" applyFont="1" applyFill="1" applyBorder="1" applyAlignment="1" applyProtection="1">
      <alignment horizontal="center" vertical="center"/>
    </xf>
    <xf numFmtId="0" fontId="83" fillId="2" borderId="167" xfId="0" applyFont="1" applyFill="1" applyBorder="1" applyAlignment="1" applyProtection="1">
      <alignment horizontal="center" vertical="center"/>
    </xf>
    <xf numFmtId="0" fontId="65" fillId="2" borderId="2" xfId="0" applyFont="1" applyFill="1" applyBorder="1" applyAlignment="1" applyProtection="1">
      <alignment horizontal="left" vertical="center" wrapText="1"/>
    </xf>
    <xf numFmtId="0" fontId="65" fillId="2" borderId="3" xfId="0" applyFont="1" applyFill="1" applyBorder="1" applyAlignment="1" applyProtection="1">
      <alignment horizontal="left" vertical="center" wrapText="1"/>
    </xf>
    <xf numFmtId="0" fontId="7" fillId="2" borderId="178" xfId="0" applyFont="1" applyFill="1" applyBorder="1" applyAlignment="1" applyProtection="1">
      <alignment horizontal="right" vertical="center" wrapText="1"/>
      <protection locked="0"/>
    </xf>
    <xf numFmtId="0" fontId="7" fillId="2" borderId="4" xfId="0" applyFont="1" applyFill="1" applyBorder="1" applyAlignment="1" applyProtection="1">
      <alignment horizontal="right" vertical="center" wrapText="1"/>
      <protection locked="0"/>
    </xf>
    <xf numFmtId="0" fontId="62" fillId="0" borderId="52" xfId="2" applyFont="1" applyBorder="1" applyAlignment="1">
      <alignment horizontal="center" vertical="center" wrapText="1"/>
    </xf>
    <xf numFmtId="0" fontId="62" fillId="0" borderId="77" xfId="2" applyFont="1" applyBorder="1" applyAlignment="1">
      <alignment horizontal="center" vertical="center" wrapText="1"/>
    </xf>
    <xf numFmtId="0" fontId="62" fillId="0" borderId="53" xfId="2" applyFont="1" applyBorder="1" applyAlignment="1">
      <alignment horizontal="center" vertical="center" wrapText="1"/>
    </xf>
    <xf numFmtId="0" fontId="62" fillId="0" borderId="14" xfId="2" applyFont="1" applyBorder="1" applyAlignment="1">
      <alignment horizontal="center" vertical="center" wrapText="1"/>
    </xf>
    <xf numFmtId="0" fontId="62" fillId="0" borderId="0" xfId="2" applyFont="1" applyBorder="1" applyAlignment="1">
      <alignment horizontal="center" vertical="center" wrapText="1"/>
    </xf>
    <xf numFmtId="0" fontId="62" fillId="0" borderId="43" xfId="2" applyFont="1" applyBorder="1" applyAlignment="1">
      <alignment horizontal="center" vertical="center" wrapText="1"/>
    </xf>
    <xf numFmtId="0" fontId="62" fillId="0" borderId="0" xfId="0" applyFont="1" applyAlignment="1">
      <alignment horizontal="left" vertical="center" wrapText="1"/>
    </xf>
    <xf numFmtId="0" fontId="62" fillId="0" borderId="0" xfId="0" applyFont="1" applyAlignment="1">
      <alignment horizontal="left" vertical="top" wrapText="1"/>
    </xf>
    <xf numFmtId="0" fontId="26" fillId="0" borderId="170" xfId="2" applyFont="1" applyBorder="1" applyAlignment="1">
      <alignment horizontal="center" vertical="center" wrapText="1"/>
    </xf>
    <xf numFmtId="0" fontId="26" fillId="0" borderId="171" xfId="2" applyFont="1" applyBorder="1" applyAlignment="1">
      <alignment horizontal="center" vertical="center" wrapText="1"/>
    </xf>
    <xf numFmtId="0" fontId="26" fillId="0" borderId="172" xfId="2" applyFont="1" applyBorder="1" applyAlignment="1">
      <alignment horizontal="center" vertical="center" wrapText="1"/>
    </xf>
    <xf numFmtId="0" fontId="26" fillId="0" borderId="174" xfId="2" applyFont="1" applyBorder="1" applyAlignment="1">
      <alignment horizontal="center" vertical="center" wrapText="1"/>
    </xf>
    <xf numFmtId="0" fontId="26" fillId="0" borderId="175" xfId="2" applyFont="1" applyBorder="1" applyAlignment="1">
      <alignment horizontal="center" vertical="center" wrapText="1"/>
    </xf>
    <xf numFmtId="0" fontId="26" fillId="0" borderId="176" xfId="2" applyFont="1" applyBorder="1" applyAlignment="1">
      <alignment horizontal="center" vertical="center" wrapText="1"/>
    </xf>
    <xf numFmtId="0" fontId="62" fillId="0" borderId="94" xfId="2" applyFont="1" applyBorder="1" applyAlignment="1">
      <alignment horizontal="center" vertical="center" wrapText="1"/>
    </xf>
    <xf numFmtId="0" fontId="62" fillId="0" borderId="55" xfId="2" applyFont="1" applyBorder="1" applyAlignment="1">
      <alignment horizontal="center" vertical="center" wrapText="1"/>
    </xf>
    <xf numFmtId="0" fontId="62" fillId="0" borderId="57" xfId="2" applyFont="1" applyBorder="1" applyAlignment="1">
      <alignment horizontal="center" vertical="center" wrapText="1"/>
    </xf>
    <xf numFmtId="0" fontId="62" fillId="0" borderId="56" xfId="2" applyFont="1" applyBorder="1" applyAlignment="1">
      <alignment horizontal="center" vertical="center" wrapText="1"/>
    </xf>
    <xf numFmtId="0" fontId="62" fillId="0" borderId="58" xfId="2" applyFont="1" applyBorder="1" applyAlignment="1">
      <alignment horizontal="center" vertical="center"/>
    </xf>
    <xf numFmtId="0" fontId="62" fillId="0" borderId="59" xfId="2" applyFont="1" applyBorder="1" applyAlignment="1">
      <alignment horizontal="center" vertical="center"/>
    </xf>
    <xf numFmtId="0" fontId="62" fillId="0" borderId="60" xfId="2" applyFont="1" applyBorder="1" applyAlignment="1">
      <alignment horizontal="center" vertical="center"/>
    </xf>
    <xf numFmtId="0" fontId="62" fillId="0" borderId="58" xfId="2" applyFont="1" applyBorder="1" applyAlignment="1">
      <alignment horizontal="center" vertical="center" wrapText="1"/>
    </xf>
    <xf numFmtId="0" fontId="62" fillId="0" borderId="59" xfId="2" applyFont="1" applyBorder="1" applyAlignment="1">
      <alignment horizontal="center" vertical="center" wrapText="1"/>
    </xf>
    <xf numFmtId="0" fontId="62" fillId="0" borderId="60" xfId="2" applyFont="1" applyBorder="1" applyAlignment="1">
      <alignment horizontal="center" vertical="center" wrapText="1"/>
    </xf>
    <xf numFmtId="0" fontId="62" fillId="0" borderId="108" xfId="2" applyFont="1" applyBorder="1" applyAlignment="1">
      <alignment horizontal="center" vertical="center" wrapText="1"/>
    </xf>
    <xf numFmtId="0" fontId="62" fillId="0" borderId="8" xfId="2" applyFont="1" applyBorder="1" applyAlignment="1">
      <alignment horizontal="center" vertical="center" wrapText="1"/>
    </xf>
    <xf numFmtId="0" fontId="62" fillId="0" borderId="9" xfId="2" applyFont="1" applyBorder="1" applyAlignment="1">
      <alignment horizontal="center" vertical="center" wrapText="1"/>
    </xf>
    <xf numFmtId="0" fontId="62" fillId="0" borderId="24" xfId="2" applyFont="1" applyBorder="1" applyAlignment="1">
      <alignment horizontal="center" vertical="center" wrapText="1"/>
    </xf>
    <xf numFmtId="0" fontId="62" fillId="0" borderId="68" xfId="2" applyFont="1" applyBorder="1" applyAlignment="1">
      <alignment horizontal="center" vertical="center" wrapText="1"/>
    </xf>
    <xf numFmtId="0" fontId="62" fillId="0" borderId="69" xfId="2" applyFont="1" applyBorder="1" applyAlignment="1">
      <alignment horizontal="center" vertical="center" wrapText="1"/>
    </xf>
    <xf numFmtId="0" fontId="62" fillId="0" borderId="70" xfId="2" applyFont="1" applyBorder="1" applyAlignment="1">
      <alignment horizontal="center" vertical="center" wrapText="1"/>
    </xf>
    <xf numFmtId="0" fontId="62" fillId="0" borderId="18" xfId="2" applyFont="1" applyBorder="1" applyAlignment="1">
      <alignment horizontal="center" vertical="center" wrapText="1"/>
    </xf>
    <xf numFmtId="0" fontId="62" fillId="0" borderId="5" xfId="2" applyFont="1" applyBorder="1" applyAlignment="1">
      <alignment horizontal="center" vertical="center" wrapText="1"/>
    </xf>
    <xf numFmtId="0" fontId="62" fillId="0" borderId="32" xfId="2" applyFont="1" applyBorder="1" applyAlignment="1">
      <alignment horizontal="center" vertical="center" wrapText="1"/>
    </xf>
    <xf numFmtId="0" fontId="76" fillId="7" borderId="1" xfId="0" applyFont="1" applyFill="1" applyBorder="1" applyAlignment="1">
      <alignment horizontal="center" vertical="center"/>
    </xf>
    <xf numFmtId="0" fontId="76" fillId="0" borderId="1" xfId="2" applyFont="1" applyBorder="1" applyAlignment="1">
      <alignment horizontal="center" vertical="center" wrapText="1"/>
    </xf>
    <xf numFmtId="0" fontId="73" fillId="0" borderId="1" xfId="2" applyFont="1" applyBorder="1" applyAlignment="1">
      <alignment horizontal="center" vertical="center" wrapText="1"/>
    </xf>
    <xf numFmtId="0" fontId="76" fillId="0" borderId="5" xfId="2" applyFont="1" applyBorder="1" applyAlignment="1">
      <alignment horizontal="center" vertical="center" wrapText="1"/>
    </xf>
    <xf numFmtId="0" fontId="76" fillId="0" borderId="21" xfId="2" applyFont="1" applyBorder="1" applyAlignment="1">
      <alignment horizontal="center" vertical="center" wrapText="1"/>
    </xf>
    <xf numFmtId="0" fontId="76" fillId="0" borderId="11" xfId="2" applyFont="1" applyBorder="1" applyAlignment="1">
      <alignment horizontal="center" vertical="center" wrapText="1"/>
    </xf>
  </cellXfs>
  <cellStyles count="5">
    <cellStyle name="パーセント 2" xfId="4" xr:uid="{8BD5914D-6A19-4C98-82B8-CEBE6790B8D9}"/>
    <cellStyle name="桁区切り" xfId="1" builtinId="6"/>
    <cellStyle name="桁区切り 2" xfId="3" xr:uid="{B7DAC9CA-2825-4E21-96B3-F9AE8E66766C}"/>
    <cellStyle name="標準" xfId="0" builtinId="0"/>
    <cellStyle name="標準 2" xfId="2" xr:uid="{1CDB1B3E-BF39-49D8-9C81-6763D0DEB1B1}"/>
  </cellStyles>
  <dxfs count="370">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patternFill>
      </fill>
    </dxf>
    <dxf>
      <fill>
        <patternFill>
          <bgColor theme="7"/>
        </patternFill>
      </fill>
    </dxf>
    <dxf>
      <font>
        <color rgb="FFA0A0A0"/>
      </font>
      <fill>
        <patternFill>
          <bgColor rgb="FFA0A0A0"/>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ill>
        <patternFill>
          <bgColor theme="0" tint="-4.9989318521683403E-2"/>
        </patternFill>
      </fill>
    </dxf>
    <dxf>
      <font>
        <color rgb="FFDDD9C4"/>
      </font>
      <fill>
        <patternFill patternType="solid">
          <bgColor rgb="FFDDD9C4"/>
        </patternFill>
      </fill>
      <border>
        <left/>
        <right/>
        <top/>
        <bottom/>
        <vertical/>
        <horizontal/>
      </border>
    </dxf>
    <dxf>
      <font>
        <color rgb="FFA0A0A0"/>
      </font>
      <fill>
        <patternFill patternType="solid">
          <bgColor theme="0" tint="-0.34998626667073579"/>
        </patternFill>
      </fill>
      <border>
        <left/>
        <right/>
        <top/>
        <vertical/>
        <horizontal/>
      </border>
    </dxf>
    <dxf>
      <font>
        <color rgb="FFDDD9C4"/>
      </font>
      <fill>
        <patternFill patternType="solid">
          <bgColor rgb="FFDDD9C4"/>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border>
    </dxf>
    <dxf>
      <font>
        <color rgb="FFDDD9C4"/>
      </font>
      <fill>
        <patternFill>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bottom/>
        <vertical/>
        <horizontal/>
      </border>
    </dxf>
  </dxfs>
  <tableStyles count="0" defaultTableStyle="TableStyleMedium2" defaultPivotStyle="PivotStyleLight16"/>
  <colors>
    <mruColors>
      <color rgb="FFCCFFCC"/>
      <color rgb="FFDDFFFF"/>
      <color rgb="FFFFFFCC"/>
      <color rgb="FFDDD9C4"/>
      <color rgb="FFD0CECE"/>
      <color rgb="FFFFFFFF"/>
      <color rgb="FFA0A0A0"/>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ctrlProps/ctrlProp1.xml><?xml version="1.0" encoding="utf-8"?>
<formControlPr xmlns="http://schemas.microsoft.com/office/spreadsheetml/2009/9/main" objectType="CheckBox" checked="Checked" fmlaLink="$AM$36" lockText="1" noThreeD="1"/>
</file>

<file path=xl/ctrlProps/ctrlProp10.xml><?xml version="1.0" encoding="utf-8"?>
<formControlPr xmlns="http://schemas.microsoft.com/office/spreadsheetml/2009/9/main" objectType="CheckBox" checked="Checked" fmlaLink="$AR$52"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checked="Checked" firstButton="1" fmlaLink="$AP$58"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firstButton="1" fmlaLink="$AP$60"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R$53"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firstButton="1" fmlaLink="$AH$57"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checked="Checked" firstButton="1" fmlaLink="$AH$58"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firstButton="1" fmlaLink="$AH$59"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checked="Checked" firstButton="1" fmlaLink="$AH$63" lockText="1" noThreeD="1"/>
</file>

<file path=xl/ctrlProps/ctrlProp12.xml><?xml version="1.0" encoding="utf-8"?>
<formControlPr xmlns="http://schemas.microsoft.com/office/spreadsheetml/2009/9/main" objectType="CheckBox" checked="Checked" fmlaLink="$AR$54"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firstButton="1" fmlaLink="$AP$63"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H$60"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checked="Checked" fmlaLink="$AM$99"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M$100" lockText="1" noThreeD="1"/>
</file>

<file path=xl/ctrlProps/ctrlProp140.xml><?xml version="1.0" encoding="utf-8"?>
<formControlPr xmlns="http://schemas.microsoft.com/office/spreadsheetml/2009/9/main" objectType="Radio" firstButton="1" fmlaLink="$AP$62" lockText="1" noThreeD="1"/>
</file>

<file path=xl/ctrlProps/ctrlProp141.xml><?xml version="1.0" encoding="utf-8"?>
<formControlPr xmlns="http://schemas.microsoft.com/office/spreadsheetml/2009/9/main" objectType="Radio" checked="Checked" lockText="1" noThreeD="1"/>
</file>

<file path=xl/ctrlProps/ctrlProp142.xml><?xml version="1.0" encoding="utf-8"?>
<formControlPr xmlns="http://schemas.microsoft.com/office/spreadsheetml/2009/9/main" objectType="Radio" firstButton="1" fmlaLink="$AP$57"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checked="Checked" firstButton="1" fmlaLink="$AP$58"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checked="Checked" firstButton="1" fmlaLink="$AP$59"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M$107" lockText="1" noThreeD="1"/>
</file>

<file path=xl/ctrlProps/ctrlProp150.xml><?xml version="1.0" encoding="utf-8"?>
<formControlPr xmlns="http://schemas.microsoft.com/office/spreadsheetml/2009/9/main" objectType="Radio" firstButton="1" fmlaLink="$AP$60" lockText="1" noThreeD="1"/>
</file>

<file path=xl/ctrlProps/ctrlProp151.xml><?xml version="1.0" encoding="utf-8"?>
<formControlPr xmlns="http://schemas.microsoft.com/office/spreadsheetml/2009/9/main" objectType="Radio" checked="Checked"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checked="Checked" firstButton="1" fmlaLink="$AH$61"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firstButton="1" fmlaLink="$AH$62" lockText="1" noThreeD="1"/>
</file>

<file path=xl/ctrlProps/ctrlProp156.xml><?xml version="1.0" encoding="utf-8"?>
<formControlPr xmlns="http://schemas.microsoft.com/office/spreadsheetml/2009/9/main" objectType="Radio" checked="Checked"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checked="Checked" firstButton="1" fmlaLink="$AP$6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M$108" lockText="1" noThreeD="1"/>
</file>

<file path=xl/ctrlProps/ctrlProp160.xml><?xml version="1.0" encoding="utf-8"?>
<formControlPr xmlns="http://schemas.microsoft.com/office/spreadsheetml/2009/9/main" objectType="Radio" firstButton="1" fmlaLink="$AH$57"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firstButton="1" fmlaLink="$AH$58"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firstButton="1" fmlaLink="$AH$59"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firstButton="1" fmlaLink="$AH$63"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checked="Checked" fmlaLink="$AM$118" lockText="1" noThreeD="1"/>
</file>

<file path=xl/ctrlProps/ctrlProp170.xml><?xml version="1.0" encoding="utf-8"?>
<formControlPr xmlns="http://schemas.microsoft.com/office/spreadsheetml/2009/9/main" objectType="Radio" checked="Checked" firstButton="1" fmlaLink="$AP$63"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AH$60"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119"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fmlaLink="$AP$62" lockText="1" noThreeD="1"/>
</file>

<file path=xl/ctrlProps/ctrlProp19.xml><?xml version="1.0" encoding="utf-8"?>
<formControlPr xmlns="http://schemas.microsoft.com/office/spreadsheetml/2009/9/main" objectType="CheckBox" fmlaLink="$AR$107" lockText="1" noThreeD="1"/>
</file>

<file path=xl/ctrlProps/ctrlProp190.xml><?xml version="1.0" encoding="utf-8"?>
<formControlPr xmlns="http://schemas.microsoft.com/office/spreadsheetml/2009/9/main" objectType="Radio" checked="Checked" lockText="1" noThreeD="1"/>
</file>

<file path=xl/ctrlProps/ctrlProp191.xml><?xml version="1.0" encoding="utf-8"?>
<formControlPr xmlns="http://schemas.microsoft.com/office/spreadsheetml/2009/9/main" objectType="Radio" checked="Checked" firstButton="1" fmlaLink="$AP$57"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firstButton="1" fmlaLink="$AP$58" lockText="1" noThreeD="1"/>
</file>

<file path=xl/ctrlProps/ctrlProp194.xml><?xml version="1.0" encoding="utf-8"?>
<formControlPr xmlns="http://schemas.microsoft.com/office/spreadsheetml/2009/9/main" objectType="Radio" checked="Checked"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firstButton="1" fmlaLink="$AP$59" lockText="1" noThreeD="1"/>
</file>

<file path=xl/ctrlProps/ctrlProp197.xml><?xml version="1.0" encoding="utf-8"?>
<formControlPr xmlns="http://schemas.microsoft.com/office/spreadsheetml/2009/9/main" objectType="Radio" checked="Checked"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firstButton="1" fmlaLink="$AP$60"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R$108" lockText="1" noThreeD="1"/>
</file>

<file path=xl/ctrlProps/ctrlProp200.xml><?xml version="1.0" encoding="utf-8"?>
<formControlPr xmlns="http://schemas.microsoft.com/office/spreadsheetml/2009/9/main" objectType="Radio" checked="Checked"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firstButton="1" fmlaLink="$AH$61"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firstButton="1" fmlaLink="$AH$62"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checked="Checked" firstButton="1" fmlaLink="$AP$61"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checked="Checked" firstButton="1" fmlaLink="$AH$57" lockText="1" noThreeD="1"/>
</file>

<file path=xl/ctrlProps/ctrlProp21.xml><?xml version="1.0" encoding="utf-8"?>
<formControlPr xmlns="http://schemas.microsoft.com/office/spreadsheetml/2009/9/main" objectType="CheckBox" checked="Checked" fmlaLink="$AR$117"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firstButton="1" fmlaLink="$AH$58" lockText="1" noThreeD="1"/>
</file>

<file path=xl/ctrlProps/ctrlProp212.xml><?xml version="1.0" encoding="utf-8"?>
<formControlPr xmlns="http://schemas.microsoft.com/office/spreadsheetml/2009/9/main" objectType="Radio" checked="Checked"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checked="Checked" firstButton="1" fmlaLink="$AH$59"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firstButton="1" fmlaLink="$AH$63" lockText="1" noThreeD="1"/>
</file>

<file path=xl/ctrlProps/ctrlProp218.xml><?xml version="1.0" encoding="utf-8"?>
<formControlPr xmlns="http://schemas.microsoft.com/office/spreadsheetml/2009/9/main" objectType="Radio" checked="Checked" lockText="1" noThreeD="1"/>
</file>

<file path=xl/ctrlProps/ctrlProp219.xml><?xml version="1.0" encoding="utf-8"?>
<formControlPr xmlns="http://schemas.microsoft.com/office/spreadsheetml/2009/9/main" objectType="Radio" firstButton="1" fmlaLink="$AP$63" lockText="1" noThreeD="1"/>
</file>

<file path=xl/ctrlProps/ctrlProp22.xml><?xml version="1.0" encoding="utf-8"?>
<formControlPr xmlns="http://schemas.microsoft.com/office/spreadsheetml/2009/9/main" objectType="CheckBox" fmlaLink="$AR$118" lockText="1" noThreeD="1"/>
</file>

<file path=xl/ctrlProps/ctrlProp220.xml><?xml version="1.0" encoding="utf-8"?>
<formControlPr xmlns="http://schemas.microsoft.com/office/spreadsheetml/2009/9/main" objectType="Radio" checked="Checked"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firstButton="1" fmlaLink="$AH$60"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checked="Checked"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R$119"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fmlaLink="$AP$62" lockText="1" noThreeD="1"/>
</file>

<file path=xl/ctrlProps/ctrlProp239.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CheckBox" fmlaLink="$AM$154" lockText="1" noThreeD="1"/>
</file>

<file path=xl/ctrlProps/ctrlProp240.xml><?xml version="1.0" encoding="utf-8"?>
<formControlPr xmlns="http://schemas.microsoft.com/office/spreadsheetml/2009/9/main" objectType="Radio" checked="Checked" firstButton="1" fmlaLink="$AP$57"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firstButton="1" fmlaLink="$AP$58" lockText="1" noThreeD="1"/>
</file>

<file path=xl/ctrlProps/ctrlProp243.xml><?xml version="1.0" encoding="utf-8"?>
<formControlPr xmlns="http://schemas.microsoft.com/office/spreadsheetml/2009/9/main" objectType="Radio" checked="Checked"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checked="Checked" firstButton="1" fmlaLink="$AP$59"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firstButton="1" fmlaLink="$AP$60"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fmlaLink="$AM$155" lockText="1" noThreeD="1"/>
</file>

<file path=xl/ctrlProps/ctrlProp250.xml><?xml version="1.0" encoding="utf-8"?>
<formControlPr xmlns="http://schemas.microsoft.com/office/spreadsheetml/2009/9/main" objectType="Radio" checked="Checked" lockText="1" noThreeD="1"/>
</file>

<file path=xl/ctrlProps/ctrlProp251.xml><?xml version="1.0" encoding="utf-8"?>
<formControlPr xmlns="http://schemas.microsoft.com/office/spreadsheetml/2009/9/main" objectType="Radio" firstButton="1" fmlaLink="$AH$61" lockText="1" noThreeD="1"/>
</file>

<file path=xl/ctrlProps/ctrlProp252.xml><?xml version="1.0" encoding="utf-8"?>
<formControlPr xmlns="http://schemas.microsoft.com/office/spreadsheetml/2009/9/main" objectType="Radio" checked="Checked" lockText="1" noThreeD="1"/>
</file>

<file path=xl/ctrlProps/ctrlProp253.xml><?xml version="1.0" encoding="utf-8"?>
<formControlPr xmlns="http://schemas.microsoft.com/office/spreadsheetml/2009/9/main" objectType="Radio" firstButton="1" fmlaLink="$AH$62" lockText="1" noThreeD="1"/>
</file>

<file path=xl/ctrlProps/ctrlProp254.xml><?xml version="1.0" encoding="utf-8"?>
<formControlPr xmlns="http://schemas.microsoft.com/office/spreadsheetml/2009/9/main" objectType="Radio" checked="Checked"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firstButton="1" fmlaLink="$AP$61" lockText="1" noThreeD="1"/>
</file>

<file path=xl/ctrlProps/ctrlProp257.xml><?xml version="1.0" encoding="utf-8"?>
<formControlPr xmlns="http://schemas.microsoft.com/office/spreadsheetml/2009/9/main" objectType="Radio" checked="Checked" lockText="1" noThreeD="1"/>
</file>

<file path=xl/ctrlProps/ctrlProp258.xml><?xml version="1.0" encoding="utf-8"?>
<formControlPr xmlns="http://schemas.microsoft.com/office/spreadsheetml/2009/9/main" objectType="Radio" firstButton="1" fmlaLink="$AH$57"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fmlaLink="$AM$156" lockText="1" noThreeD="1"/>
</file>

<file path=xl/ctrlProps/ctrlProp260.xml><?xml version="1.0" encoding="utf-8"?>
<formControlPr xmlns="http://schemas.microsoft.com/office/spreadsheetml/2009/9/main" objectType="Radio" firstButton="1" fmlaLink="$AH$58"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checked="Checked" lockText="1" noThreeD="1"/>
</file>

<file path=xl/ctrlProps/ctrlProp263.xml><?xml version="1.0" encoding="utf-8"?>
<formControlPr xmlns="http://schemas.microsoft.com/office/spreadsheetml/2009/9/main" objectType="Radio" firstButton="1" fmlaLink="$AH$59"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checked="Checked" lockText="1" noThreeD="1"/>
</file>

<file path=xl/ctrlProps/ctrlProp266.xml><?xml version="1.0" encoding="utf-8"?>
<formControlPr xmlns="http://schemas.microsoft.com/office/spreadsheetml/2009/9/main" objectType="Radio" firstButton="1" fmlaLink="$AH$63" lockText="1" noThreeD="1"/>
</file>

<file path=xl/ctrlProps/ctrlProp267.xml><?xml version="1.0" encoding="utf-8"?>
<formControlPr xmlns="http://schemas.microsoft.com/office/spreadsheetml/2009/9/main" objectType="Radio" checked="Checked" lockText="1" noThreeD="1"/>
</file>

<file path=xl/ctrlProps/ctrlProp268.xml><?xml version="1.0" encoding="utf-8"?>
<formControlPr xmlns="http://schemas.microsoft.com/office/spreadsheetml/2009/9/main" objectType="Radio" firstButton="1" fmlaLink="$AP$63" lockText="1" noThreeD="1"/>
</file>

<file path=xl/ctrlProps/ctrlProp269.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CheckBox" checked="Checked" fmlaLink="$AM$157" lockText="1"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fmlaLink="$AH$60"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checked="Checked"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fmlaLink="$AM$158" lockText="1"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Radio" firstButton="1" fmlaLink="$AP$62" lockText="1" noThreeD="1"/>
</file>

<file path=xl/ctrlProps/ctrlProp288.xml><?xml version="1.0" encoding="utf-8"?>
<formControlPr xmlns="http://schemas.microsoft.com/office/spreadsheetml/2009/9/main" objectType="Radio" checked="Checked" lockText="1" noThreeD="1"/>
</file>

<file path=xl/ctrlProps/ctrlProp289.xml><?xml version="1.0" encoding="utf-8"?>
<formControlPr xmlns="http://schemas.microsoft.com/office/spreadsheetml/2009/9/main" objectType="Radio" firstButton="1" fmlaLink="$AP$57" lockText="1" noThreeD="1"/>
</file>

<file path=xl/ctrlProps/ctrlProp29.xml><?xml version="1.0" encoding="utf-8"?>
<formControlPr xmlns="http://schemas.microsoft.com/office/spreadsheetml/2009/9/main" objectType="CheckBox" fmlaLink="$AM$159"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firstButton="1" fmlaLink="$AP$58"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checked="Checked" lockText="1" noThreeD="1"/>
</file>

<file path=xl/ctrlProps/ctrlProp294.xml><?xml version="1.0" encoding="utf-8"?>
<formControlPr xmlns="http://schemas.microsoft.com/office/spreadsheetml/2009/9/main" objectType="Radio" firstButton="1" fmlaLink="$AP$59"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checked="Checked" lockText="1" noThreeD="1"/>
</file>

<file path=xl/ctrlProps/ctrlProp297.xml><?xml version="1.0" encoding="utf-8"?>
<formControlPr xmlns="http://schemas.microsoft.com/office/spreadsheetml/2009/9/main" objectType="Radio" firstButton="1" fmlaLink="$AP$60"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fmlaLink="$AM$51" lockText="1" noThreeD="1"/>
</file>

<file path=xl/ctrlProps/ctrlProp30.xml><?xml version="1.0" encoding="utf-8"?>
<formControlPr xmlns="http://schemas.microsoft.com/office/spreadsheetml/2009/9/main" objectType="CheckBox" fmlaLink="$AM$160" lockText="1" noThreeD="1"/>
</file>

<file path=xl/ctrlProps/ctrlProp300.xml><?xml version="1.0" encoding="utf-8"?>
<formControlPr xmlns="http://schemas.microsoft.com/office/spreadsheetml/2009/9/main" objectType="Radio" firstButton="1" fmlaLink="$AH$61" lockText="1" noThreeD="1"/>
</file>

<file path=xl/ctrlProps/ctrlProp301.xml><?xml version="1.0" encoding="utf-8"?>
<formControlPr xmlns="http://schemas.microsoft.com/office/spreadsheetml/2009/9/main" objectType="Radio" checked="Checked" lockText="1" noThreeD="1"/>
</file>

<file path=xl/ctrlProps/ctrlProp302.xml><?xml version="1.0" encoding="utf-8"?>
<formControlPr xmlns="http://schemas.microsoft.com/office/spreadsheetml/2009/9/main" objectType="Radio" firstButton="1" fmlaLink="$AH$62" lockText="1" noThreeD="1"/>
</file>

<file path=xl/ctrlProps/ctrlProp303.xml><?xml version="1.0" encoding="utf-8"?>
<formControlPr xmlns="http://schemas.microsoft.com/office/spreadsheetml/2009/9/main" objectType="Radio" checked="Checked" lockText="1"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AP$61" lockText="1" noThreeD="1"/>
</file>

<file path=xl/ctrlProps/ctrlProp306.xml><?xml version="1.0" encoding="utf-8"?>
<formControlPr xmlns="http://schemas.microsoft.com/office/spreadsheetml/2009/9/main" objectType="Radio" checked="Checked" lockText="1" noThreeD="1"/>
</file>

<file path=xl/ctrlProps/ctrlProp307.xml><?xml version="1.0" encoding="utf-8"?>
<formControlPr xmlns="http://schemas.microsoft.com/office/spreadsheetml/2009/9/main" objectType="Radio" firstButton="1" fmlaLink="$AH$57"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firstButton="1" fmlaLink="$AH$58" lockText="1" noThreeD="1"/>
</file>

<file path=xl/ctrlProps/ctrlProp31.xml><?xml version="1.0" encoding="utf-8"?>
<formControlPr xmlns="http://schemas.microsoft.com/office/spreadsheetml/2009/9/main" objectType="CheckBox" checked="Checked" fmlaLink="$AM$161"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checked="Checked" lockText="1" noThreeD="1"/>
</file>

<file path=xl/ctrlProps/ctrlProp312.xml><?xml version="1.0" encoding="utf-8"?>
<formControlPr xmlns="http://schemas.microsoft.com/office/spreadsheetml/2009/9/main" objectType="Radio" firstButton="1" fmlaLink="$AH$59"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checked="Checked" lockText="1" noThreeD="1"/>
</file>

<file path=xl/ctrlProps/ctrlProp315.xml><?xml version="1.0" encoding="utf-8"?>
<formControlPr xmlns="http://schemas.microsoft.com/office/spreadsheetml/2009/9/main" objectType="Radio" firstButton="1" fmlaLink="$AH$63" lockText="1" noThreeD="1"/>
</file>

<file path=xl/ctrlProps/ctrlProp316.xml><?xml version="1.0" encoding="utf-8"?>
<formControlPr xmlns="http://schemas.microsoft.com/office/spreadsheetml/2009/9/main" objectType="Radio" checked="Checked" lockText="1" noThreeD="1"/>
</file>

<file path=xl/ctrlProps/ctrlProp317.xml><?xml version="1.0" encoding="utf-8"?>
<formControlPr xmlns="http://schemas.microsoft.com/office/spreadsheetml/2009/9/main" objectType="Radio" firstButton="1" fmlaLink="$AP$63" lockText="1" noThreeD="1"/>
</file>

<file path=xl/ctrlProps/ctrlProp318.xml><?xml version="1.0" encoding="utf-8"?>
<formControlPr xmlns="http://schemas.microsoft.com/office/spreadsheetml/2009/9/main" objectType="Radio" checked="Checked"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fmlaLink="$AM$162" lockText="1"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Radio" firstButton="1" fmlaLink="$AH$60"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checked="Checked" lockText="1"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fmlaLink="$AM$163" lockText="1"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Radio" firstButton="1" fmlaLink="$AP$62" lockText="1" noThreeD="1"/>
</file>

<file path=xl/ctrlProps/ctrlProp337.xml><?xml version="1.0" encoding="utf-8"?>
<formControlPr xmlns="http://schemas.microsoft.com/office/spreadsheetml/2009/9/main" objectType="Radio" checked="Checked" lockText="1" noThreeD="1"/>
</file>

<file path=xl/ctrlProps/ctrlProp338.xml><?xml version="1.0" encoding="utf-8"?>
<formControlPr xmlns="http://schemas.microsoft.com/office/spreadsheetml/2009/9/main" objectType="Radio" firstButton="1" fmlaLink="$AP$57"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checked="Checked" fmlaLink="$AM$164" lockText="1" noThreeD="1"/>
</file>

<file path=xl/ctrlProps/ctrlProp340.xml><?xml version="1.0" encoding="utf-8"?>
<formControlPr xmlns="http://schemas.microsoft.com/office/spreadsheetml/2009/9/main" objectType="Radio" firstButton="1" fmlaLink="$AP$58"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checked="Checked" lockText="1" noThreeD="1"/>
</file>

<file path=xl/ctrlProps/ctrlProp343.xml><?xml version="1.0" encoding="utf-8"?>
<formControlPr xmlns="http://schemas.microsoft.com/office/spreadsheetml/2009/9/main" objectType="Radio" firstButton="1" fmlaLink="$AP$59"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checked="Checked" lockText="1" noThreeD="1"/>
</file>

<file path=xl/ctrlProps/ctrlProp346.xml><?xml version="1.0" encoding="utf-8"?>
<formControlPr xmlns="http://schemas.microsoft.com/office/spreadsheetml/2009/9/main" objectType="Radio" firstButton="1" fmlaLink="$AP$60"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checked="Checked" lockText="1" noThreeD="1"/>
</file>

<file path=xl/ctrlProps/ctrlProp349.xml><?xml version="1.0" encoding="utf-8"?>
<formControlPr xmlns="http://schemas.microsoft.com/office/spreadsheetml/2009/9/main" objectType="Radio" firstButton="1" fmlaLink="$AH$61" lockText="1" noThreeD="1"/>
</file>

<file path=xl/ctrlProps/ctrlProp35.xml><?xml version="1.0" encoding="utf-8"?>
<formControlPr xmlns="http://schemas.microsoft.com/office/spreadsheetml/2009/9/main" objectType="CheckBox" checked="Checked" fmlaLink="$AM$165" lockText="1" noThreeD="1"/>
</file>

<file path=xl/ctrlProps/ctrlProp350.xml><?xml version="1.0" encoding="utf-8"?>
<formControlPr xmlns="http://schemas.microsoft.com/office/spreadsheetml/2009/9/main" objectType="Radio" checked="Checked" lockText="1" noThreeD="1"/>
</file>

<file path=xl/ctrlProps/ctrlProp351.xml><?xml version="1.0" encoding="utf-8"?>
<formControlPr xmlns="http://schemas.microsoft.com/office/spreadsheetml/2009/9/main" objectType="Radio" firstButton="1" fmlaLink="$AH$62" lockText="1" noThreeD="1"/>
</file>

<file path=xl/ctrlProps/ctrlProp352.xml><?xml version="1.0" encoding="utf-8"?>
<formControlPr xmlns="http://schemas.microsoft.com/office/spreadsheetml/2009/9/main" objectType="Radio" checked="Checked" lockText="1"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Radio" firstButton="1" fmlaLink="$AP$61" lockText="1" noThreeD="1"/>
</file>

<file path=xl/ctrlProps/ctrlProp355.xml><?xml version="1.0" encoding="utf-8"?>
<formControlPr xmlns="http://schemas.microsoft.com/office/spreadsheetml/2009/9/main" objectType="Radio" checked="Checked" lockText="1" noThreeD="1"/>
</file>

<file path=xl/ctrlProps/ctrlProp356.xml><?xml version="1.0" encoding="utf-8"?>
<formControlPr xmlns="http://schemas.microsoft.com/office/spreadsheetml/2009/9/main" objectType="Radio" firstButton="1" fmlaLink="$AH$57"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firstButton="1" fmlaLink="$AH$58"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AM$166" lockText="1" noThreeD="1"/>
</file>

<file path=xl/ctrlProps/ctrlProp360.xml><?xml version="1.0" encoding="utf-8"?>
<formControlPr xmlns="http://schemas.microsoft.com/office/spreadsheetml/2009/9/main" objectType="Radio" checked="Checked" lockText="1" noThreeD="1"/>
</file>

<file path=xl/ctrlProps/ctrlProp361.xml><?xml version="1.0" encoding="utf-8"?>
<formControlPr xmlns="http://schemas.microsoft.com/office/spreadsheetml/2009/9/main" objectType="Radio" firstButton="1" fmlaLink="$AH$59"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checked="Checked" lockText="1" noThreeD="1"/>
</file>

<file path=xl/ctrlProps/ctrlProp364.xml><?xml version="1.0" encoding="utf-8"?>
<formControlPr xmlns="http://schemas.microsoft.com/office/spreadsheetml/2009/9/main" objectType="Radio" firstButton="1" fmlaLink="$AH$63" lockText="1" noThreeD="1"/>
</file>

<file path=xl/ctrlProps/ctrlProp365.xml><?xml version="1.0" encoding="utf-8"?>
<formControlPr xmlns="http://schemas.microsoft.com/office/spreadsheetml/2009/9/main" objectType="Radio" checked="Checked" lockText="1" noThreeD="1"/>
</file>

<file path=xl/ctrlProps/ctrlProp366.xml><?xml version="1.0" encoding="utf-8"?>
<formControlPr xmlns="http://schemas.microsoft.com/office/spreadsheetml/2009/9/main" objectType="Radio" firstButton="1" fmlaLink="$AP$63" lockText="1" noThreeD="1"/>
</file>

<file path=xl/ctrlProps/ctrlProp367.xml><?xml version="1.0" encoding="utf-8"?>
<formControlPr xmlns="http://schemas.microsoft.com/office/spreadsheetml/2009/9/main" objectType="Radio" checked="Checked" lockText="1"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M$167"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Radio" firstButton="1" fmlaLink="$AH$60"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checked="Checked" lockText="1"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checked="Checked" fmlaLink="$AM$168"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fmlaLink="$AP$62" lockText="1" noThreeD="1"/>
</file>

<file path=xl/ctrlProps/ctrlProp386.xml><?xml version="1.0" encoding="utf-8"?>
<formControlPr xmlns="http://schemas.microsoft.com/office/spreadsheetml/2009/9/main" objectType="Radio" checked="Checked" lockText="1" noThreeD="1"/>
</file>

<file path=xl/ctrlProps/ctrlProp387.xml><?xml version="1.0" encoding="utf-8"?>
<formControlPr xmlns="http://schemas.microsoft.com/office/spreadsheetml/2009/9/main" objectType="Radio" firstButton="1" fmlaLink="$AP$57"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firstButton="1" fmlaLink="$AP$58" lockText="1" noThreeD="1"/>
</file>

<file path=xl/ctrlProps/ctrlProp39.xml><?xml version="1.0" encoding="utf-8"?>
<formControlPr xmlns="http://schemas.microsoft.com/office/spreadsheetml/2009/9/main" objectType="CheckBox" checked="Checked" fmlaLink="$AM$169"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checked="Checked" lockText="1" noThreeD="1"/>
</file>

<file path=xl/ctrlProps/ctrlProp392.xml><?xml version="1.0" encoding="utf-8"?>
<formControlPr xmlns="http://schemas.microsoft.com/office/spreadsheetml/2009/9/main" objectType="Radio" firstButton="1" fmlaLink="$AP$59"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checked="Checked" lockText="1" noThreeD="1"/>
</file>

<file path=xl/ctrlProps/ctrlProp395.xml><?xml version="1.0" encoding="utf-8"?>
<formControlPr xmlns="http://schemas.microsoft.com/office/spreadsheetml/2009/9/main" objectType="Radio" firstButton="1" fmlaLink="$AP$60"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checked="Checked" lockText="1" noThreeD="1"/>
</file>

<file path=xl/ctrlProps/ctrlProp398.xml><?xml version="1.0" encoding="utf-8"?>
<formControlPr xmlns="http://schemas.microsoft.com/office/spreadsheetml/2009/9/main" objectType="Radio" firstButton="1" fmlaLink="$AH$61" lockText="1" noThreeD="1"/>
</file>

<file path=xl/ctrlProps/ctrlProp39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checked="Checked" fmlaLink="$AM$52" lockText="1" noThreeD="1"/>
</file>

<file path=xl/ctrlProps/ctrlProp40.xml><?xml version="1.0" encoding="utf-8"?>
<formControlPr xmlns="http://schemas.microsoft.com/office/spreadsheetml/2009/9/main" objectType="CheckBox" fmlaLink="$AM$170" lockText="1" noThreeD="1"/>
</file>

<file path=xl/ctrlProps/ctrlProp400.xml><?xml version="1.0" encoding="utf-8"?>
<formControlPr xmlns="http://schemas.microsoft.com/office/spreadsheetml/2009/9/main" objectType="Radio" firstButton="1" fmlaLink="$AH$62" lockText="1" noThreeD="1"/>
</file>

<file path=xl/ctrlProps/ctrlProp401.xml><?xml version="1.0" encoding="utf-8"?>
<formControlPr xmlns="http://schemas.microsoft.com/office/spreadsheetml/2009/9/main" objectType="Radio" checked="Checked" lockText="1"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Radio" firstButton="1" fmlaLink="$AP$61" lockText="1" noThreeD="1"/>
</file>

<file path=xl/ctrlProps/ctrlProp404.xml><?xml version="1.0" encoding="utf-8"?>
<formControlPr xmlns="http://schemas.microsoft.com/office/spreadsheetml/2009/9/main" objectType="Radio" checked="Checked" lockText="1" noThreeD="1"/>
</file>

<file path=xl/ctrlProps/ctrlProp405.xml><?xml version="1.0" encoding="utf-8"?>
<formControlPr xmlns="http://schemas.microsoft.com/office/spreadsheetml/2009/9/main" objectType="Radio" firstButton="1" fmlaLink="$AH$57"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Radio" firstButton="1" fmlaLink="$AH$58"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CheckBox" checked="Checked" fmlaLink="$AM$171" lockText="1" noThreeD="1"/>
</file>

<file path=xl/ctrlProps/ctrlProp410.xml><?xml version="1.0" encoding="utf-8"?>
<formControlPr xmlns="http://schemas.microsoft.com/office/spreadsheetml/2009/9/main" objectType="Radio" firstButton="1" fmlaLink="$AH$59"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checked="Checked" lockText="1" noThreeD="1"/>
</file>

<file path=xl/ctrlProps/ctrlProp413.xml><?xml version="1.0" encoding="utf-8"?>
<formControlPr xmlns="http://schemas.microsoft.com/office/spreadsheetml/2009/9/main" objectType="Radio" firstButton="1" fmlaLink="$AH$63" lockText="1" noThreeD="1"/>
</file>

<file path=xl/ctrlProps/ctrlProp414.xml><?xml version="1.0" encoding="utf-8"?>
<formControlPr xmlns="http://schemas.microsoft.com/office/spreadsheetml/2009/9/main" objectType="Radio" checked="Checked" lockText="1" noThreeD="1"/>
</file>

<file path=xl/ctrlProps/ctrlProp415.xml><?xml version="1.0" encoding="utf-8"?>
<formControlPr xmlns="http://schemas.microsoft.com/office/spreadsheetml/2009/9/main" objectType="Radio" firstButton="1" fmlaLink="$AP$63" lockText="1" noThreeD="1"/>
</file>

<file path=xl/ctrlProps/ctrlProp416.xml><?xml version="1.0" encoding="utf-8"?>
<formControlPr xmlns="http://schemas.microsoft.com/office/spreadsheetml/2009/9/main" objectType="Radio" checked="Checked" lockText="1"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fmlaLink="$AM$172"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Radio" firstButton="1" fmlaLink="$AH$60"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checked="Checked" lockText="1"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fmlaLink="$AM$173"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Radio" firstButton="1" fmlaLink="$AP$62" lockText="1" noThreeD="1"/>
</file>

<file path=xl/ctrlProps/ctrlProp435.xml><?xml version="1.0" encoding="utf-8"?>
<formControlPr xmlns="http://schemas.microsoft.com/office/spreadsheetml/2009/9/main" objectType="Radio" checked="Checked" lockText="1" noThreeD="1"/>
</file>

<file path=xl/ctrlProps/ctrlProp436.xml><?xml version="1.0" encoding="utf-8"?>
<formControlPr xmlns="http://schemas.microsoft.com/office/spreadsheetml/2009/9/main" objectType="Radio" firstButton="1" fmlaLink="$AP$57"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firstButton="1" fmlaLink="$AP$58"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AM$154" lockText="1" noThreeD="1"/>
</file>

<file path=xl/ctrlProps/ctrlProp440.xml><?xml version="1.0" encoding="utf-8"?>
<formControlPr xmlns="http://schemas.microsoft.com/office/spreadsheetml/2009/9/main" objectType="Radio" checked="Checked" lockText="1" noThreeD="1"/>
</file>

<file path=xl/ctrlProps/ctrlProp441.xml><?xml version="1.0" encoding="utf-8"?>
<formControlPr xmlns="http://schemas.microsoft.com/office/spreadsheetml/2009/9/main" objectType="Radio" firstButton="1" fmlaLink="$AP$59"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checked="Checked" lockText="1" noThreeD="1"/>
</file>

<file path=xl/ctrlProps/ctrlProp444.xml><?xml version="1.0" encoding="utf-8"?>
<formControlPr xmlns="http://schemas.microsoft.com/office/spreadsheetml/2009/9/main" objectType="Radio" firstButton="1" fmlaLink="$AP$60"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checked="Checked" lockText="1" noThreeD="1"/>
</file>

<file path=xl/ctrlProps/ctrlProp447.xml><?xml version="1.0" encoding="utf-8"?>
<formControlPr xmlns="http://schemas.microsoft.com/office/spreadsheetml/2009/9/main" objectType="Radio" firstButton="1" fmlaLink="$AH$61" lockText="1" noThreeD="1"/>
</file>

<file path=xl/ctrlProps/ctrlProp448.xml><?xml version="1.0" encoding="utf-8"?>
<formControlPr xmlns="http://schemas.microsoft.com/office/spreadsheetml/2009/9/main" objectType="Radio" checked="Checked" lockText="1" noThreeD="1"/>
</file>

<file path=xl/ctrlProps/ctrlProp449.xml><?xml version="1.0" encoding="utf-8"?>
<formControlPr xmlns="http://schemas.microsoft.com/office/spreadsheetml/2009/9/main" objectType="Radio" firstButton="1" fmlaLink="$AH$62" lockText="1" noThreeD="1"/>
</file>

<file path=xl/ctrlProps/ctrlProp45.xml><?xml version="1.0" encoding="utf-8"?>
<formControlPr xmlns="http://schemas.microsoft.com/office/spreadsheetml/2009/9/main" objectType="CheckBox" fmlaLink="$AM$174" lockText="1" noThreeD="1"/>
</file>

<file path=xl/ctrlProps/ctrlProp450.xml><?xml version="1.0" encoding="utf-8"?>
<formControlPr xmlns="http://schemas.microsoft.com/office/spreadsheetml/2009/9/main" objectType="Radio" checked="Checked" lockText="1"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Radio" firstButton="1" fmlaLink="$AP$61" lockText="1" noThreeD="1"/>
</file>

<file path=xl/ctrlProps/ctrlProp453.xml><?xml version="1.0" encoding="utf-8"?>
<formControlPr xmlns="http://schemas.microsoft.com/office/spreadsheetml/2009/9/main" objectType="Radio" checked="Checked" lockText="1" noThreeD="1"/>
</file>

<file path=xl/ctrlProps/ctrlProp454.xml><?xml version="1.0" encoding="utf-8"?>
<formControlPr xmlns="http://schemas.microsoft.com/office/spreadsheetml/2009/9/main" objectType="Radio" firstButton="1" fmlaLink="$AH$57"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firstButton="1" fmlaLink="$AH$58"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checked="Checked" lockText="1" noThreeD="1"/>
</file>

<file path=xl/ctrlProps/ctrlProp459.xml><?xml version="1.0" encoding="utf-8"?>
<formControlPr xmlns="http://schemas.microsoft.com/office/spreadsheetml/2009/9/main" objectType="Radio" firstButton="1" fmlaLink="$AH$59" lockText="1" noThreeD="1"/>
</file>

<file path=xl/ctrlProps/ctrlProp46.xml><?xml version="1.0" encoding="utf-8"?>
<formControlPr xmlns="http://schemas.microsoft.com/office/spreadsheetml/2009/9/main" objectType="CheckBox" fmlaLink="$AM$175"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checked="Checked" lockText="1" noThreeD="1"/>
</file>

<file path=xl/ctrlProps/ctrlProp462.xml><?xml version="1.0" encoding="utf-8"?>
<formControlPr xmlns="http://schemas.microsoft.com/office/spreadsheetml/2009/9/main" objectType="Radio" firstButton="1" fmlaLink="$AH$63" lockText="1" noThreeD="1"/>
</file>

<file path=xl/ctrlProps/ctrlProp463.xml><?xml version="1.0" encoding="utf-8"?>
<formControlPr xmlns="http://schemas.microsoft.com/office/spreadsheetml/2009/9/main" objectType="Radio" checked="Checked" lockText="1" noThreeD="1"/>
</file>

<file path=xl/ctrlProps/ctrlProp464.xml><?xml version="1.0" encoding="utf-8"?>
<formControlPr xmlns="http://schemas.microsoft.com/office/spreadsheetml/2009/9/main" objectType="Radio" firstButton="1" fmlaLink="$AP$63" lockText="1" noThreeD="1"/>
</file>

<file path=xl/ctrlProps/ctrlProp465.xml><?xml version="1.0" encoding="utf-8"?>
<formControlPr xmlns="http://schemas.microsoft.com/office/spreadsheetml/2009/9/main" objectType="Radio" checked="Checked" lockText="1"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fmlaLink="$AM$176" lockText="1" noThreeD="1"/>
</file>

<file path=xl/ctrlProps/ctrlProp470.xml><?xml version="1.0" encoding="utf-8"?>
<formControlPr xmlns="http://schemas.microsoft.com/office/spreadsheetml/2009/9/main" objectType="Radio" firstButton="1" fmlaLink="$AH$60"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checked="Checked" lockText="1"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CheckBox" checked="Checked" fmlaLink="$AM$177" lockText="1"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Radio" firstButton="1" fmlaLink="$AP$62" lockText="1" noThreeD="1"/>
</file>

<file path=xl/ctrlProps/ctrlProp484.xml><?xml version="1.0" encoding="utf-8"?>
<formControlPr xmlns="http://schemas.microsoft.com/office/spreadsheetml/2009/9/main" objectType="Radio" checked="Checked" lockText="1" noThreeD="1"/>
</file>

<file path=xl/ctrlProps/ctrlProp485.xml><?xml version="1.0" encoding="utf-8"?>
<formControlPr xmlns="http://schemas.microsoft.com/office/spreadsheetml/2009/9/main" objectType="Radio" firstButton="1" fmlaLink="$AP$57"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firstButton="1" fmlaLink="$AP$58"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CheckBox" checked="Checked" fmlaLink="$AM$181" lockText="1" noThreeD="1"/>
</file>

<file path=xl/ctrlProps/ctrlProp490.xml><?xml version="1.0" encoding="utf-8"?>
<formControlPr xmlns="http://schemas.microsoft.com/office/spreadsheetml/2009/9/main" objectType="Radio" firstButton="1" fmlaLink="$AP$59"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checked="Checked" lockText="1" noThreeD="1"/>
</file>

<file path=xl/ctrlProps/ctrlProp493.xml><?xml version="1.0" encoding="utf-8"?>
<formControlPr xmlns="http://schemas.microsoft.com/office/spreadsheetml/2009/9/main" objectType="Radio" firstButton="1" fmlaLink="$AP$60"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checked="Checked" lockText="1" noThreeD="1"/>
</file>

<file path=xl/ctrlProps/ctrlProp496.xml><?xml version="1.0" encoding="utf-8"?>
<formControlPr xmlns="http://schemas.microsoft.com/office/spreadsheetml/2009/9/main" objectType="Radio" firstButton="1" fmlaLink="$AH$61" lockText="1" noThreeD="1"/>
</file>

<file path=xl/ctrlProps/ctrlProp497.xml><?xml version="1.0" encoding="utf-8"?>
<formControlPr xmlns="http://schemas.microsoft.com/office/spreadsheetml/2009/9/main" objectType="Radio" checked="Checked" lockText="1" noThreeD="1"/>
</file>

<file path=xl/ctrlProps/ctrlProp498.xml><?xml version="1.0" encoding="utf-8"?>
<formControlPr xmlns="http://schemas.microsoft.com/office/spreadsheetml/2009/9/main" objectType="Radio" firstButton="1" fmlaLink="$AH$62" lockText="1" noThreeD="1"/>
</file>

<file path=xl/ctrlProps/ctrlProp49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CheckBox" checked="Checked" fmlaLink="$AM$53" lockText="1" noThreeD="1"/>
</file>

<file path=xl/ctrlProps/ctrlProp50.xml><?xml version="1.0" encoding="utf-8"?>
<formControlPr xmlns="http://schemas.microsoft.com/office/spreadsheetml/2009/9/main" objectType="CheckBox" fmlaLink="$AM$182" lockText="1"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Radio" firstButton="1" fmlaLink="$AP$61" lockText="1" noThreeD="1"/>
</file>

<file path=xl/ctrlProps/ctrlProp502.xml><?xml version="1.0" encoding="utf-8"?>
<formControlPr xmlns="http://schemas.microsoft.com/office/spreadsheetml/2009/9/main" objectType="Radio" checked="Checked" lockText="1" noThreeD="1"/>
</file>

<file path=xl/ctrlProps/ctrlProp503.xml><?xml version="1.0" encoding="utf-8"?>
<formControlPr xmlns="http://schemas.microsoft.com/office/spreadsheetml/2009/9/main" objectType="Radio" firstButton="1" fmlaLink="$AH$57"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firstButton="1" fmlaLink="$AH$58"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Radio" checked="Checked" lockText="1" noThreeD="1"/>
</file>

<file path=xl/ctrlProps/ctrlProp508.xml><?xml version="1.0" encoding="utf-8"?>
<formControlPr xmlns="http://schemas.microsoft.com/office/spreadsheetml/2009/9/main" objectType="Radio" firstButton="1" fmlaLink="$AH$59"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checked="Checked" fmlaLink="$AM$187" lockText="1" noThreeD="1"/>
</file>

<file path=xl/ctrlProps/ctrlProp510.xml><?xml version="1.0" encoding="utf-8"?>
<formControlPr xmlns="http://schemas.microsoft.com/office/spreadsheetml/2009/9/main" objectType="Radio" checked="Checked" lockText="1" noThreeD="1"/>
</file>

<file path=xl/ctrlProps/ctrlProp511.xml><?xml version="1.0" encoding="utf-8"?>
<formControlPr xmlns="http://schemas.microsoft.com/office/spreadsheetml/2009/9/main" objectType="Radio" firstButton="1" fmlaLink="$AH$63" lockText="1" noThreeD="1"/>
</file>

<file path=xl/ctrlProps/ctrlProp512.xml><?xml version="1.0" encoding="utf-8"?>
<formControlPr xmlns="http://schemas.microsoft.com/office/spreadsheetml/2009/9/main" objectType="Radio" checked="Checked" lockText="1" noThreeD="1"/>
</file>

<file path=xl/ctrlProps/ctrlProp513.xml><?xml version="1.0" encoding="utf-8"?>
<formControlPr xmlns="http://schemas.microsoft.com/office/spreadsheetml/2009/9/main" objectType="Radio" firstButton="1" fmlaLink="$AP$63" lockText="1" noThreeD="1"/>
</file>

<file path=xl/ctrlProps/ctrlProp514.xml><?xml version="1.0" encoding="utf-8"?>
<formControlPr xmlns="http://schemas.microsoft.com/office/spreadsheetml/2009/9/main" objectType="Radio" checked="Checked" lockText="1"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Radio" firstButton="1" fmlaLink="$AH$60" lockText="1" noThreeD="1"/>
</file>

<file path=xl/ctrlProps/ctrlProp52.xml><?xml version="1.0" encoding="utf-8"?>
<formControlPr xmlns="http://schemas.microsoft.com/office/spreadsheetml/2009/9/main" objectType="CheckBox" checked="Checked" fmlaLink="$AM$188"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checked="Checked" lockText="1"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checked="Checked" fmlaLink="$AM$189" lockText="1"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Radio" firstButton="1" fmlaLink="$AP$62" lockText="1" noThreeD="1"/>
</file>

<file path=xl/ctrlProps/ctrlProp533.xml><?xml version="1.0" encoding="utf-8"?>
<formControlPr xmlns="http://schemas.microsoft.com/office/spreadsheetml/2009/9/main" objectType="Radio" checked="Checked" lockText="1" noThreeD="1"/>
</file>

<file path=xl/ctrlProps/ctrlProp534.xml><?xml version="1.0" encoding="utf-8"?>
<formControlPr xmlns="http://schemas.microsoft.com/office/spreadsheetml/2009/9/main" objectType="Radio" firstButton="1" fmlaLink="$AP$57"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Radio" firstButton="1" fmlaLink="$AP$58" lockText="1"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checked="Checked" lockText="1" noThreeD="1"/>
</file>

<file path=xl/ctrlProps/ctrlProp539.xml><?xml version="1.0" encoding="utf-8"?>
<formControlPr xmlns="http://schemas.microsoft.com/office/spreadsheetml/2009/9/main" objectType="Radio" firstButton="1" fmlaLink="$AP$59" lockText="1" noThreeD="1"/>
</file>

<file path=xl/ctrlProps/ctrlProp54.xml><?xml version="1.0" encoding="utf-8"?>
<formControlPr xmlns="http://schemas.microsoft.com/office/spreadsheetml/2009/9/main" objectType="CheckBox" checked="Checked" fmlaLink="$AM$190"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checked="Checked" lockText="1" noThreeD="1"/>
</file>

<file path=xl/ctrlProps/ctrlProp542.xml><?xml version="1.0" encoding="utf-8"?>
<formControlPr xmlns="http://schemas.microsoft.com/office/spreadsheetml/2009/9/main" objectType="Radio" firstButton="1" fmlaLink="$AP$60"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Radio" checked="Checked" lockText="1" noThreeD="1"/>
</file>

<file path=xl/ctrlProps/ctrlProp545.xml><?xml version="1.0" encoding="utf-8"?>
<formControlPr xmlns="http://schemas.microsoft.com/office/spreadsheetml/2009/9/main" objectType="Radio" firstButton="1" fmlaLink="$AH$61" lockText="1" noThreeD="1"/>
</file>

<file path=xl/ctrlProps/ctrlProp546.xml><?xml version="1.0" encoding="utf-8"?>
<formControlPr xmlns="http://schemas.microsoft.com/office/spreadsheetml/2009/9/main" objectType="Radio" checked="Checked" lockText="1" noThreeD="1"/>
</file>

<file path=xl/ctrlProps/ctrlProp547.xml><?xml version="1.0" encoding="utf-8"?>
<formControlPr xmlns="http://schemas.microsoft.com/office/spreadsheetml/2009/9/main" objectType="Radio" firstButton="1" fmlaLink="$AH$62" lockText="1" noThreeD="1"/>
</file>

<file path=xl/ctrlProps/ctrlProp548.xml><?xml version="1.0" encoding="utf-8"?>
<formControlPr xmlns="http://schemas.microsoft.com/office/spreadsheetml/2009/9/main" objectType="Radio" checked="Checked" lockText="1"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checked="Checked" fmlaLink="$AM$191" lockText="1" noThreeD="1"/>
</file>

<file path=xl/ctrlProps/ctrlProp550.xml><?xml version="1.0" encoding="utf-8"?>
<formControlPr xmlns="http://schemas.microsoft.com/office/spreadsheetml/2009/9/main" objectType="Radio" firstButton="1" fmlaLink="$AP$61" lockText="1" noThreeD="1"/>
</file>

<file path=xl/ctrlProps/ctrlProp551.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CheckBox" checked="Checked" fmlaLink="$AM$192" lockText="1" noThreeD="1"/>
</file>

<file path=xl/ctrlProps/ctrlProp57.xml><?xml version="1.0" encoding="utf-8"?>
<formControlPr xmlns="http://schemas.microsoft.com/office/spreadsheetml/2009/9/main" objectType="CheckBox" checked="Checked" fmlaLink="$AM$74" lockText="1" noThreeD="1"/>
</file>

<file path=xl/ctrlProps/ctrlProp58.xml><?xml version="1.0" encoding="utf-8"?>
<formControlPr xmlns="http://schemas.microsoft.com/office/spreadsheetml/2009/9/main" objectType="CheckBox" fmlaLink="$AM$136" lockText="1" noThreeD="1"/>
</file>

<file path=xl/ctrlProps/ctrlProp59.xml><?xml version="1.0" encoding="utf-8"?>
<formControlPr xmlns="http://schemas.microsoft.com/office/spreadsheetml/2009/9/main" objectType="CheckBox" checked="Checked" fmlaLink="$AM$137" lockText="1" noThreeD="1"/>
</file>

<file path=xl/ctrlProps/ctrlProp6.xml><?xml version="1.0" encoding="utf-8"?>
<formControlPr xmlns="http://schemas.microsoft.com/office/spreadsheetml/2009/9/main" objectType="CheckBox" fmlaLink="$AM$54" lockText="1" noThreeD="1"/>
</file>

<file path=xl/ctrlProps/ctrlProp60.xml><?xml version="1.0" encoding="utf-8"?>
<formControlPr xmlns="http://schemas.microsoft.com/office/spreadsheetml/2009/9/main" objectType="CheckBox" checked="Checked" fmlaLink="$AM$138" lockText="1" noThreeD="1"/>
</file>

<file path=xl/ctrlProps/ctrlProp61.xml><?xml version="1.0" encoding="utf-8"?>
<formControlPr xmlns="http://schemas.microsoft.com/office/spreadsheetml/2009/9/main" objectType="CheckBox" fmlaLink="$AM$139" lockText="1" noThreeD="1"/>
</file>

<file path=xl/ctrlProps/ctrlProp62.xml><?xml version="1.0" encoding="utf-8"?>
<formControlPr xmlns="http://schemas.microsoft.com/office/spreadsheetml/2009/9/main" objectType="Radio" checked="Checked" firstButton="1" fmlaLink="$AH$5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AH$58"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firstButton="1" fmlaLink="$AH$59"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R$49" lockText="1" noThreeD="1"/>
</file>

<file path=xl/ctrlProps/ctrlProp70.xml><?xml version="1.0" encoding="utf-8"?>
<formControlPr xmlns="http://schemas.microsoft.com/office/spreadsheetml/2009/9/main" objectType="Radio" checked="Checked" firstButton="1" fmlaLink="$AH$60"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firstButton="1" fmlaLink="$AP$63"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P$62"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Radio" checked="Checked" firstButton="1" fmlaLink="$AH$63"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R$50"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fmlaLink="$AP$57"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checked="Checked" firstButton="1" fmlaLink="$AP$59" lockText="1" noThreeD="1"/>
</file>

<file path=xl/ctrlProps/ctrlProp9.xml><?xml version="1.0" encoding="utf-8"?>
<formControlPr xmlns="http://schemas.microsoft.com/office/spreadsheetml/2009/9/main" objectType="CheckBox" fmlaLink="$AR$51"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checked="Checked" firstButton="1" fmlaLink="$AH$6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AH$62"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checked="Checked" firstButton="1" fmlaLink="$AP$61" lockText="1" noThreeD="1"/>
</file>

<file path=xl/ctrlProps/ctrlProp99.xml><?xml version="1.0" encoding="utf-8"?>
<formControlPr xmlns="http://schemas.microsoft.com/office/spreadsheetml/2009/9/main" objectType="Radio" lockText="1" noThreeD="1"/>
</file>

<file path=xl/drawings/_rels/drawing1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166</xdr:row>
          <xdr:rowOff>142875</xdr:rowOff>
        </xdr:from>
        <xdr:to>
          <xdr:col>6</xdr:col>
          <xdr:colOff>19050</xdr:colOff>
          <xdr:row>177</xdr:row>
          <xdr:rowOff>28575</xdr:rowOff>
        </xdr:to>
        <xdr:grpSp>
          <xdr:nvGrpSpPr>
            <xdr:cNvPr id="2" name="Group 41">
              <a:extLst>
                <a:ext uri="{FF2B5EF4-FFF2-40B4-BE49-F238E27FC236}">
                  <a16:creationId xmlns:a16="http://schemas.microsoft.com/office/drawing/2014/main" id="{00000000-0008-0000-0000-000002000000}"/>
                </a:ext>
              </a:extLst>
            </xdr:cNvPr>
            <xdr:cNvGrpSpPr>
              <a:grpSpLocks/>
            </xdr:cNvGrpSpPr>
          </xdr:nvGrpSpPr>
          <xdr:grpSpPr bwMode="auto">
            <a:xfrm>
              <a:off x="1038225" y="387000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182</xdr:row>
          <xdr:rowOff>0</xdr:rowOff>
        </xdr:from>
        <xdr:to>
          <xdr:col>6</xdr:col>
          <xdr:colOff>19050</xdr:colOff>
          <xdr:row>182</xdr:row>
          <xdr:rowOff>28575</xdr:rowOff>
        </xdr:to>
        <xdr:grpSp>
          <xdr:nvGrpSpPr>
            <xdr:cNvPr id="3" name="Group 41">
              <a:extLst>
                <a:ext uri="{FF2B5EF4-FFF2-40B4-BE49-F238E27FC236}">
                  <a16:creationId xmlns:a16="http://schemas.microsoft.com/office/drawing/2014/main" id="{00000000-0008-0000-0000-000003000000}"/>
                </a:ext>
              </a:extLst>
            </xdr:cNvPr>
            <xdr:cNvGrpSpPr>
              <a:grpSpLocks/>
            </xdr:cNvGrpSpPr>
          </xdr:nvGrpSpPr>
          <xdr:grpSpPr bwMode="auto">
            <a:xfrm>
              <a:off x="1038225" y="4153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146</xdr:row>
          <xdr:rowOff>0</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1038225" y="34185225"/>
              <a:ext cx="180975"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176</xdr:row>
          <xdr:rowOff>0</xdr:rowOff>
        </xdr:from>
        <xdr:to>
          <xdr:col>6</xdr:col>
          <xdr:colOff>19050</xdr:colOff>
          <xdr:row>178</xdr:row>
          <xdr:rowOff>0</xdr:rowOff>
        </xdr:to>
        <xdr:grpSp>
          <xdr:nvGrpSpPr>
            <xdr:cNvPr id="5" name="Group 41">
              <a:extLst>
                <a:ext uri="{FF2B5EF4-FFF2-40B4-BE49-F238E27FC236}">
                  <a16:creationId xmlns:a16="http://schemas.microsoft.com/office/drawing/2014/main" id="{00000000-0008-0000-0000-000005000000}"/>
                </a:ext>
              </a:extLst>
            </xdr:cNvPr>
            <xdr:cNvGrpSpPr>
              <a:grpSpLocks/>
            </xdr:cNvGrpSpPr>
          </xdr:nvGrpSpPr>
          <xdr:grpSpPr bwMode="auto">
            <a:xfrm>
              <a:off x="1038225" y="403669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53</xdr:row>
          <xdr:rowOff>0</xdr:rowOff>
        </xdr:from>
        <xdr:to>
          <xdr:col>6</xdr:col>
          <xdr:colOff>19050</xdr:colOff>
          <xdr:row>127</xdr:row>
          <xdr:rowOff>131884</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1038225" y="13858875"/>
              <a:ext cx="180975" cy="16591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178</xdr:row>
          <xdr:rowOff>1287</xdr:rowOff>
        </xdr:from>
        <xdr:to>
          <xdr:col>6</xdr:col>
          <xdr:colOff>19050</xdr:colOff>
          <xdr:row>182</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1038225" y="40606362"/>
              <a:ext cx="180975" cy="932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93784</xdr:rowOff>
        </xdr:to>
        <xdr:grpSp>
          <xdr:nvGrpSpPr>
            <xdr:cNvPr id="8" name="Group 41">
              <a:extLst>
                <a:ext uri="{FF2B5EF4-FFF2-40B4-BE49-F238E27FC236}">
                  <a16:creationId xmlns:a16="http://schemas.microsoft.com/office/drawing/2014/main" id="{00000000-0008-0000-0000-000008000000}"/>
                </a:ext>
              </a:extLst>
            </xdr:cNvPr>
            <xdr:cNvGrpSpPr>
              <a:grpSpLocks/>
            </xdr:cNvGrpSpPr>
          </xdr:nvGrpSpPr>
          <xdr:grpSpPr bwMode="auto">
            <a:xfrm>
              <a:off x="1038225" y="34099500"/>
              <a:ext cx="180975" cy="84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84259</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1038225" y="23260050"/>
              <a:ext cx="180975" cy="2938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111</xdr:row>
          <xdr:rowOff>0</xdr:rowOff>
        </xdr:from>
        <xdr:to>
          <xdr:col>6</xdr:col>
          <xdr:colOff>19050</xdr:colOff>
          <xdr:row>112</xdr:row>
          <xdr:rowOff>84259</xdr:rowOff>
        </xdr:to>
        <xdr:grpSp>
          <xdr:nvGrpSpPr>
            <xdr:cNvPr id="10" name="Group 41">
              <a:extLst>
                <a:ext uri="{FF2B5EF4-FFF2-40B4-BE49-F238E27FC236}">
                  <a16:creationId xmlns:a16="http://schemas.microsoft.com/office/drawing/2014/main" id="{00000000-0008-0000-0000-00000A000000}"/>
                </a:ext>
              </a:extLst>
            </xdr:cNvPr>
            <xdr:cNvGrpSpPr>
              <a:grpSpLocks/>
            </xdr:cNvGrpSpPr>
          </xdr:nvGrpSpPr>
          <xdr:grpSpPr bwMode="auto">
            <a:xfrm>
              <a:off x="1038225" y="261842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122</xdr:row>
          <xdr:rowOff>0</xdr:rowOff>
        </xdr:from>
        <xdr:to>
          <xdr:col>5</xdr:col>
          <xdr:colOff>19050</xdr:colOff>
          <xdr:row>123</xdr:row>
          <xdr:rowOff>103309</xdr:rowOff>
        </xdr:to>
        <xdr:grpSp>
          <xdr:nvGrpSpPr>
            <xdr:cNvPr id="11" name="Group 41">
              <a:extLst>
                <a:ext uri="{FF2B5EF4-FFF2-40B4-BE49-F238E27FC236}">
                  <a16:creationId xmlns:a16="http://schemas.microsoft.com/office/drawing/2014/main" id="{00000000-0008-0000-0000-00000B000000}"/>
                </a:ext>
              </a:extLst>
            </xdr:cNvPr>
            <xdr:cNvGrpSpPr>
              <a:grpSpLocks/>
            </xdr:cNvGrpSpPr>
          </xdr:nvGrpSpPr>
          <xdr:grpSpPr bwMode="auto">
            <a:xfrm>
              <a:off x="838200" y="29308425"/>
              <a:ext cx="180975" cy="274759"/>
              <a:chOff x="9239" y="107537"/>
              <a:chExt cx="2190" cy="12573"/>
            </a:xfrm>
          </xdr:grpSpPr>
        </xdr:grpSp>
        <xdr:clientData/>
      </xdr:twoCellAnchor>
    </mc:Choice>
    <mc:Fallback/>
  </mc:AlternateContent>
  <xdr:twoCellAnchor>
    <xdr:from>
      <xdr:col>57</xdr:col>
      <xdr:colOff>109375</xdr:colOff>
      <xdr:row>1</xdr:row>
      <xdr:rowOff>32645</xdr:rowOff>
    </xdr:from>
    <xdr:to>
      <xdr:col>69</xdr:col>
      <xdr:colOff>38990</xdr:colOff>
      <xdr:row>7</xdr:row>
      <xdr:rowOff>14756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5682750" y="270770"/>
          <a:ext cx="4558765" cy="1277511"/>
          <a:chOff x="7813886" y="398116"/>
          <a:chExt cx="4238927" cy="1068394"/>
        </a:xfrm>
      </xdr:grpSpPr>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7813886" y="398116"/>
            <a:ext cx="4238927" cy="106839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bwMode="auto">
          <a:xfrm>
            <a:off x="8111468" y="960146"/>
            <a:ext cx="288000" cy="97899"/>
          </a:xfrm>
          <a:prstGeom prst="rect">
            <a:avLst/>
          </a:prstGeom>
          <a:solidFill>
            <a:srgbClr val="FFF2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8111468" y="1123518"/>
            <a:ext cx="288000" cy="9789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8111468" y="1286503"/>
            <a:ext cx="288000" cy="97899"/>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182</xdr:row>
          <xdr:rowOff>0</xdr:rowOff>
        </xdr:from>
        <xdr:to>
          <xdr:col>6</xdr:col>
          <xdr:colOff>19050</xdr:colOff>
          <xdr:row>183</xdr:row>
          <xdr:rowOff>2484</xdr:rowOff>
        </xdr:to>
        <xdr:grpSp>
          <xdr:nvGrpSpPr>
            <xdr:cNvPr id="17" name="Group 41">
              <a:extLst>
                <a:ext uri="{FF2B5EF4-FFF2-40B4-BE49-F238E27FC236}">
                  <a16:creationId xmlns:a16="http://schemas.microsoft.com/office/drawing/2014/main" id="{00000000-0008-0000-0000-000011000000}"/>
                </a:ext>
              </a:extLst>
            </xdr:cNvPr>
            <xdr:cNvGrpSpPr>
              <a:grpSpLocks/>
            </xdr:cNvGrpSpPr>
          </xdr:nvGrpSpPr>
          <xdr:grpSpPr bwMode="auto">
            <a:xfrm>
              <a:off x="1038225" y="41538525"/>
              <a:ext cx="180975" cy="596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191</xdr:row>
          <xdr:rowOff>0</xdr:rowOff>
        </xdr:from>
        <xdr:to>
          <xdr:col>2</xdr:col>
          <xdr:colOff>19050</xdr:colOff>
          <xdr:row>193</xdr:row>
          <xdr:rowOff>2899</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200025" y="44357925"/>
              <a:ext cx="219075" cy="2410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191</xdr:row>
          <xdr:rowOff>0</xdr:rowOff>
        </xdr:from>
        <xdr:to>
          <xdr:col>2</xdr:col>
          <xdr:colOff>19050</xdr:colOff>
          <xdr:row>193</xdr:row>
          <xdr:rowOff>2899</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200025" y="44357925"/>
              <a:ext cx="219075" cy="241024"/>
              <a:chOff x="9239" y="107537"/>
              <a:chExt cx="2190" cy="12573"/>
            </a:xfrm>
          </xdr:grpSpPr>
        </xdr:grpSp>
        <xdr:clientData/>
      </xdr:twoCellAnchor>
    </mc:Choice>
    <mc:Fallback/>
  </mc:AlternateContent>
  <xdr:twoCellAnchor>
    <xdr:from>
      <xdr:col>1</xdr:col>
      <xdr:colOff>65426</xdr:colOff>
      <xdr:row>72</xdr:row>
      <xdr:rowOff>68036</xdr:rowOff>
    </xdr:from>
    <xdr:to>
      <xdr:col>1</xdr:col>
      <xdr:colOff>111145</xdr:colOff>
      <xdr:row>89</xdr:row>
      <xdr:rowOff>212411</xdr:rowOff>
    </xdr:to>
    <xdr:sp macro="" textlink="">
      <xdr:nvSpPr>
        <xdr:cNvPr id="20" name="左大かっこ 19">
          <a:extLst>
            <a:ext uri="{FF2B5EF4-FFF2-40B4-BE49-F238E27FC236}">
              <a16:creationId xmlns:a16="http://schemas.microsoft.com/office/drawing/2014/main" id="{00000000-0008-0000-0000-000014000000}"/>
            </a:ext>
          </a:extLst>
        </xdr:cNvPr>
        <xdr:cNvSpPr/>
      </xdr:nvSpPr>
      <xdr:spPr bwMode="auto">
        <a:xfrm>
          <a:off x="227351" y="18641786"/>
          <a:ext cx="45719" cy="300187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77124</xdr:colOff>
      <xdr:row>96</xdr:row>
      <xdr:rowOff>98654</xdr:rowOff>
    </xdr:from>
    <xdr:to>
      <xdr:col>1</xdr:col>
      <xdr:colOff>122843</xdr:colOff>
      <xdr:row>113</xdr:row>
      <xdr:rowOff>322793</xdr:rowOff>
    </xdr:to>
    <xdr:sp macro="" textlink="">
      <xdr:nvSpPr>
        <xdr:cNvPr id="21" name="左大かっこ 20">
          <a:extLst>
            <a:ext uri="{FF2B5EF4-FFF2-40B4-BE49-F238E27FC236}">
              <a16:creationId xmlns:a16="http://schemas.microsoft.com/office/drawing/2014/main" id="{00000000-0008-0000-0000-000015000000}"/>
            </a:ext>
          </a:extLst>
        </xdr:cNvPr>
        <xdr:cNvSpPr/>
      </xdr:nvSpPr>
      <xdr:spPr bwMode="auto">
        <a:xfrm>
          <a:off x="239049" y="22549079"/>
          <a:ext cx="45719" cy="4272264"/>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95249</xdr:colOff>
      <xdr:row>135</xdr:row>
      <xdr:rowOff>17318</xdr:rowOff>
    </xdr:from>
    <xdr:to>
      <xdr:col>1</xdr:col>
      <xdr:colOff>168401</xdr:colOff>
      <xdr:row>138</xdr:row>
      <xdr:rowOff>138222</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bwMode="auto">
        <a:xfrm>
          <a:off x="257174" y="31630793"/>
          <a:ext cx="73152" cy="863854"/>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160088</xdr:colOff>
      <xdr:row>17</xdr:row>
      <xdr:rowOff>92177</xdr:rowOff>
    </xdr:from>
    <xdr:to>
      <xdr:col>17</xdr:col>
      <xdr:colOff>184355</xdr:colOff>
      <xdr:row>17</xdr:row>
      <xdr:rowOff>276532</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084263" y="3702152"/>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(a)</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18</xdr:row>
      <xdr:rowOff>75586</xdr:rowOff>
    </xdr:from>
    <xdr:to>
      <xdr:col>17</xdr:col>
      <xdr:colOff>184355</xdr:colOff>
      <xdr:row>18</xdr:row>
      <xdr:rowOff>259941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084263" y="401893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(b)</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19</xdr:row>
      <xdr:rowOff>105082</xdr:rowOff>
    </xdr:from>
    <xdr:to>
      <xdr:col>17</xdr:col>
      <xdr:colOff>184355</xdr:colOff>
      <xdr:row>19</xdr:row>
      <xdr:rowOff>289437</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3084263" y="438180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(c)</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20</xdr:row>
      <xdr:rowOff>88492</xdr:rowOff>
    </xdr:from>
    <xdr:to>
      <xdr:col>17</xdr:col>
      <xdr:colOff>184355</xdr:colOff>
      <xdr:row>20</xdr:row>
      <xdr:rowOff>272847</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084263" y="474621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(d)</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21</xdr:row>
      <xdr:rowOff>110308</xdr:rowOff>
    </xdr:from>
    <xdr:to>
      <xdr:col>17</xdr:col>
      <xdr:colOff>184355</xdr:colOff>
      <xdr:row>21</xdr:row>
      <xdr:rowOff>294663</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084263" y="5129983"/>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(e)</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24</xdr:row>
      <xdr:rowOff>78351</xdr:rowOff>
    </xdr:from>
    <xdr:to>
      <xdr:col>17</xdr:col>
      <xdr:colOff>184355</xdr:colOff>
      <xdr:row>24</xdr:row>
      <xdr:rowOff>262706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084263" y="586002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(f)</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26</xdr:row>
      <xdr:rowOff>84495</xdr:rowOff>
    </xdr:from>
    <xdr:to>
      <xdr:col>17</xdr:col>
      <xdr:colOff>184355</xdr:colOff>
      <xdr:row>26</xdr:row>
      <xdr:rowOff>268850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084263" y="6685320"/>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(h)</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25</xdr:row>
      <xdr:rowOff>160389</xdr:rowOff>
    </xdr:from>
    <xdr:to>
      <xdr:col>17</xdr:col>
      <xdr:colOff>184355</xdr:colOff>
      <xdr:row>25</xdr:row>
      <xdr:rowOff>344744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084263" y="6284964"/>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(g)</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175450</xdr:colOff>
      <xdr:row>27</xdr:row>
      <xdr:rowOff>13213</xdr:rowOff>
    </xdr:from>
    <xdr:to>
      <xdr:col>18</xdr:col>
      <xdr:colOff>7681</xdr:colOff>
      <xdr:row>27</xdr:row>
      <xdr:rowOff>197568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099625" y="6947413"/>
          <a:ext cx="4037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(i)</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36</xdr:row>
          <xdr:rowOff>19050</xdr:rowOff>
        </xdr:from>
        <xdr:to>
          <xdr:col>2</xdr:col>
          <xdr:colOff>95250</xdr:colOff>
          <xdr:row>36</xdr:row>
          <xdr:rowOff>219075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66675</xdr:rowOff>
        </xdr:from>
        <xdr:to>
          <xdr:col>6</xdr:col>
          <xdr:colOff>19050</xdr:colOff>
          <xdr:row>43</xdr:row>
          <xdr:rowOff>276225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66675</xdr:rowOff>
        </xdr:from>
        <xdr:to>
          <xdr:col>10</xdr:col>
          <xdr:colOff>28575</xdr:colOff>
          <xdr:row>43</xdr:row>
          <xdr:rowOff>276225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43</xdr:row>
          <xdr:rowOff>66675</xdr:rowOff>
        </xdr:from>
        <xdr:to>
          <xdr:col>16</xdr:col>
          <xdr:colOff>28575</xdr:colOff>
          <xdr:row>43</xdr:row>
          <xdr:rowOff>276225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43</xdr:row>
          <xdr:rowOff>66675</xdr:rowOff>
        </xdr:from>
        <xdr:to>
          <xdr:col>23</xdr:col>
          <xdr:colOff>28575</xdr:colOff>
          <xdr:row>43</xdr:row>
          <xdr:rowOff>276225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xdr:row>
          <xdr:rowOff>66675</xdr:rowOff>
        </xdr:from>
        <xdr:to>
          <xdr:col>27</xdr:col>
          <xdr:colOff>19050</xdr:colOff>
          <xdr:row>43</xdr:row>
          <xdr:rowOff>276225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219075</xdr:rowOff>
        </xdr:from>
        <xdr:to>
          <xdr:col>6</xdr:col>
          <xdr:colOff>19050</xdr:colOff>
          <xdr:row>46</xdr:row>
          <xdr:rowOff>19050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0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228600</xdr:rowOff>
        </xdr:from>
        <xdr:to>
          <xdr:col>13</xdr:col>
          <xdr:colOff>28575</xdr:colOff>
          <xdr:row>46</xdr:row>
          <xdr:rowOff>19050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0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228600</xdr:rowOff>
        </xdr:from>
        <xdr:to>
          <xdr:col>20</xdr:col>
          <xdr:colOff>28575</xdr:colOff>
          <xdr:row>46</xdr:row>
          <xdr:rowOff>19050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000-00000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53</xdr:row>
          <xdr:rowOff>28575</xdr:rowOff>
        </xdr:from>
        <xdr:to>
          <xdr:col>23</xdr:col>
          <xdr:colOff>28575</xdr:colOff>
          <xdr:row>54</xdr:row>
          <xdr:rowOff>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0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53</xdr:row>
          <xdr:rowOff>28575</xdr:rowOff>
        </xdr:from>
        <xdr:to>
          <xdr:col>27</xdr:col>
          <xdr:colOff>28575</xdr:colOff>
          <xdr:row>54</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000-00000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152400</xdr:rowOff>
        </xdr:from>
        <xdr:to>
          <xdr:col>6</xdr:col>
          <xdr:colOff>9525</xdr:colOff>
          <xdr:row>55</xdr:row>
          <xdr:rowOff>76200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000-00000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97</xdr:row>
          <xdr:rowOff>9525</xdr:rowOff>
        </xdr:from>
        <xdr:to>
          <xdr:col>3</xdr:col>
          <xdr:colOff>104775</xdr:colOff>
          <xdr:row>97</xdr:row>
          <xdr:rowOff>219075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000-00000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102</xdr:row>
          <xdr:rowOff>47625</xdr:rowOff>
        </xdr:from>
        <xdr:to>
          <xdr:col>13</xdr:col>
          <xdr:colOff>104775</xdr:colOff>
          <xdr:row>102</xdr:row>
          <xdr:rowOff>276225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000-00000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104</xdr:row>
          <xdr:rowOff>200025</xdr:rowOff>
        </xdr:from>
        <xdr:to>
          <xdr:col>3</xdr:col>
          <xdr:colOff>104775</xdr:colOff>
          <xdr:row>106</xdr:row>
          <xdr:rowOff>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000-00000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113</xdr:row>
          <xdr:rowOff>47625</xdr:rowOff>
        </xdr:from>
        <xdr:to>
          <xdr:col>13</xdr:col>
          <xdr:colOff>104775</xdr:colOff>
          <xdr:row>113</xdr:row>
          <xdr:rowOff>257175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000-00001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117</xdr:row>
          <xdr:rowOff>28575</xdr:rowOff>
        </xdr:from>
        <xdr:to>
          <xdr:col>2</xdr:col>
          <xdr:colOff>76200</xdr:colOff>
          <xdr:row>117</xdr:row>
          <xdr:rowOff>247650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000-00001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124</xdr:row>
          <xdr:rowOff>57150</xdr:rowOff>
        </xdr:from>
        <xdr:to>
          <xdr:col>13</xdr:col>
          <xdr:colOff>104775</xdr:colOff>
          <xdr:row>124</xdr:row>
          <xdr:rowOff>295275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000-00001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219075</xdr:rowOff>
        </xdr:from>
        <xdr:to>
          <xdr:col>8</xdr:col>
          <xdr:colOff>28575</xdr:colOff>
          <xdr:row>108</xdr:row>
          <xdr:rowOff>190500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000-00001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238125</xdr:rowOff>
        </xdr:from>
        <xdr:to>
          <xdr:col>8</xdr:col>
          <xdr:colOff>28575</xdr:colOff>
          <xdr:row>110</xdr:row>
          <xdr:rowOff>209550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000-00001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119</xdr:row>
          <xdr:rowOff>9525</xdr:rowOff>
        </xdr:from>
        <xdr:to>
          <xdr:col>7</xdr:col>
          <xdr:colOff>0</xdr:colOff>
          <xdr:row>119</xdr:row>
          <xdr:rowOff>304800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000-00001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120</xdr:row>
          <xdr:rowOff>114300</xdr:rowOff>
        </xdr:from>
        <xdr:to>
          <xdr:col>7</xdr:col>
          <xdr:colOff>0</xdr:colOff>
          <xdr:row>120</xdr:row>
          <xdr:rowOff>333375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000-00001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121</xdr:row>
          <xdr:rowOff>142875</xdr:rowOff>
        </xdr:from>
        <xdr:to>
          <xdr:col>7</xdr:col>
          <xdr:colOff>0</xdr:colOff>
          <xdr:row>121</xdr:row>
          <xdr:rowOff>333375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000-00001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152400</xdr:rowOff>
        </xdr:from>
        <xdr:to>
          <xdr:col>6</xdr:col>
          <xdr:colOff>0</xdr:colOff>
          <xdr:row>154</xdr:row>
          <xdr:rowOff>19050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000-00001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161925</xdr:rowOff>
        </xdr:from>
        <xdr:to>
          <xdr:col>6</xdr:col>
          <xdr:colOff>0</xdr:colOff>
          <xdr:row>155</xdr:row>
          <xdr:rowOff>28575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000-00001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152400</xdr:rowOff>
        </xdr:from>
        <xdr:to>
          <xdr:col>6</xdr:col>
          <xdr:colOff>0</xdr:colOff>
          <xdr:row>156</xdr:row>
          <xdr:rowOff>28575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000-00001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152400</xdr:rowOff>
        </xdr:from>
        <xdr:to>
          <xdr:col>6</xdr:col>
          <xdr:colOff>0</xdr:colOff>
          <xdr:row>157</xdr:row>
          <xdr:rowOff>28575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000-00001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38100</xdr:rowOff>
        </xdr:from>
        <xdr:to>
          <xdr:col>6</xdr:col>
          <xdr:colOff>0</xdr:colOff>
          <xdr:row>157</xdr:row>
          <xdr:rowOff>257175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000-00001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295275</xdr:rowOff>
        </xdr:from>
        <xdr:to>
          <xdr:col>6</xdr:col>
          <xdr:colOff>0</xdr:colOff>
          <xdr:row>159</xdr:row>
          <xdr:rowOff>28575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000-00001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000-00001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159</xdr:row>
          <xdr:rowOff>142875</xdr:rowOff>
        </xdr:from>
        <xdr:to>
          <xdr:col>6</xdr:col>
          <xdr:colOff>0</xdr:colOff>
          <xdr:row>161</xdr:row>
          <xdr:rowOff>28575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000-00001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160</xdr:row>
          <xdr:rowOff>142875</xdr:rowOff>
        </xdr:from>
        <xdr:to>
          <xdr:col>6</xdr:col>
          <xdr:colOff>0</xdr:colOff>
          <xdr:row>162</xdr:row>
          <xdr:rowOff>28575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000-00002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28575</xdr:rowOff>
        </xdr:from>
        <xdr:to>
          <xdr:col>6</xdr:col>
          <xdr:colOff>0</xdr:colOff>
          <xdr:row>162</xdr:row>
          <xdr:rowOff>247650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000-00002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266700</xdr:rowOff>
        </xdr:from>
        <xdr:to>
          <xdr:col>6</xdr:col>
          <xdr:colOff>0</xdr:colOff>
          <xdr:row>164</xdr:row>
          <xdr:rowOff>28575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000-00002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163</xdr:row>
          <xdr:rowOff>142875</xdr:rowOff>
        </xdr:from>
        <xdr:to>
          <xdr:col>6</xdr:col>
          <xdr:colOff>0</xdr:colOff>
          <xdr:row>165</xdr:row>
          <xdr:rowOff>28575</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000-00002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165</xdr:row>
          <xdr:rowOff>28575</xdr:rowOff>
        </xdr:from>
        <xdr:to>
          <xdr:col>6</xdr:col>
          <xdr:colOff>0</xdr:colOff>
          <xdr:row>165</xdr:row>
          <xdr:rowOff>247650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000-00002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165</xdr:row>
          <xdr:rowOff>257175</xdr:rowOff>
        </xdr:from>
        <xdr:to>
          <xdr:col>6</xdr:col>
          <xdr:colOff>0</xdr:colOff>
          <xdr:row>167</xdr:row>
          <xdr:rowOff>28575</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000-00002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166</xdr:row>
          <xdr:rowOff>142875</xdr:rowOff>
        </xdr:from>
        <xdr:to>
          <xdr:col>6</xdr:col>
          <xdr:colOff>0</xdr:colOff>
          <xdr:row>168</xdr:row>
          <xdr:rowOff>28575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000-00002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167</xdr:row>
          <xdr:rowOff>142875</xdr:rowOff>
        </xdr:from>
        <xdr:to>
          <xdr:col>6</xdr:col>
          <xdr:colOff>0</xdr:colOff>
          <xdr:row>169</xdr:row>
          <xdr:rowOff>28575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000-00002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168</xdr:row>
          <xdr:rowOff>142875</xdr:rowOff>
        </xdr:from>
        <xdr:to>
          <xdr:col>6</xdr:col>
          <xdr:colOff>0</xdr:colOff>
          <xdr:row>170</xdr:row>
          <xdr:rowOff>28575</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000-00002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170</xdr:row>
          <xdr:rowOff>28575</xdr:rowOff>
        </xdr:from>
        <xdr:to>
          <xdr:col>6</xdr:col>
          <xdr:colOff>0</xdr:colOff>
          <xdr:row>170</xdr:row>
          <xdr:rowOff>228600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000-00002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170</xdr:row>
          <xdr:rowOff>257175</xdr:rowOff>
        </xdr:from>
        <xdr:to>
          <xdr:col>6</xdr:col>
          <xdr:colOff>0</xdr:colOff>
          <xdr:row>172</xdr:row>
          <xdr:rowOff>28575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000-00002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171</xdr:row>
          <xdr:rowOff>142875</xdr:rowOff>
        </xdr:from>
        <xdr:to>
          <xdr:col>6</xdr:col>
          <xdr:colOff>0</xdr:colOff>
          <xdr:row>173</xdr:row>
          <xdr:rowOff>28575</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000-00002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142875</xdr:rowOff>
        </xdr:from>
        <xdr:to>
          <xdr:col>6</xdr:col>
          <xdr:colOff>0</xdr:colOff>
          <xdr:row>174</xdr:row>
          <xdr:rowOff>28575</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000-00002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142875</xdr:rowOff>
        </xdr:from>
        <xdr:to>
          <xdr:col>6</xdr:col>
          <xdr:colOff>0</xdr:colOff>
          <xdr:row>174</xdr:row>
          <xdr:rowOff>28575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000-00002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173</xdr:row>
          <xdr:rowOff>142875</xdr:rowOff>
        </xdr:from>
        <xdr:to>
          <xdr:col>6</xdr:col>
          <xdr:colOff>0</xdr:colOff>
          <xdr:row>175</xdr:row>
          <xdr:rowOff>28575</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000-00002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174</xdr:row>
          <xdr:rowOff>142875</xdr:rowOff>
        </xdr:from>
        <xdr:to>
          <xdr:col>6</xdr:col>
          <xdr:colOff>0</xdr:colOff>
          <xdr:row>176</xdr:row>
          <xdr:rowOff>28575</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000-00002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175</xdr:row>
          <xdr:rowOff>142875</xdr:rowOff>
        </xdr:from>
        <xdr:to>
          <xdr:col>6</xdr:col>
          <xdr:colOff>0</xdr:colOff>
          <xdr:row>177</xdr:row>
          <xdr:rowOff>28575</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000-00003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180</xdr:row>
          <xdr:rowOff>47625</xdr:rowOff>
        </xdr:from>
        <xdr:to>
          <xdr:col>6</xdr:col>
          <xdr:colOff>9525</xdr:colOff>
          <xdr:row>180</xdr:row>
          <xdr:rowOff>266700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000-00003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181</xdr:row>
          <xdr:rowOff>9525</xdr:rowOff>
        </xdr:from>
        <xdr:to>
          <xdr:col>6</xdr:col>
          <xdr:colOff>19050</xdr:colOff>
          <xdr:row>181</xdr:row>
          <xdr:rowOff>228600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000-00003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186</xdr:row>
          <xdr:rowOff>47625</xdr:rowOff>
        </xdr:from>
        <xdr:to>
          <xdr:col>1</xdr:col>
          <xdr:colOff>219075</xdr:colOff>
          <xdr:row>186</xdr:row>
          <xdr:rowOff>257175</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000-00003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187</xdr:row>
          <xdr:rowOff>114300</xdr:rowOff>
        </xdr:from>
        <xdr:to>
          <xdr:col>1</xdr:col>
          <xdr:colOff>209550</xdr:colOff>
          <xdr:row>187</xdr:row>
          <xdr:rowOff>342900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000-00003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188</xdr:row>
          <xdr:rowOff>104775</xdr:rowOff>
        </xdr:from>
        <xdr:to>
          <xdr:col>1</xdr:col>
          <xdr:colOff>219075</xdr:colOff>
          <xdr:row>188</xdr:row>
          <xdr:rowOff>333375</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000-00003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189</xdr:row>
          <xdr:rowOff>19050</xdr:rowOff>
        </xdr:from>
        <xdr:to>
          <xdr:col>1</xdr:col>
          <xdr:colOff>219075</xdr:colOff>
          <xdr:row>189</xdr:row>
          <xdr:rowOff>247650</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000-00003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19050</xdr:rowOff>
        </xdr:from>
        <xdr:to>
          <xdr:col>1</xdr:col>
          <xdr:colOff>219075</xdr:colOff>
          <xdr:row>190</xdr:row>
          <xdr:rowOff>247650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000-00003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266700</xdr:rowOff>
        </xdr:from>
        <xdr:to>
          <xdr:col>1</xdr:col>
          <xdr:colOff>219075</xdr:colOff>
          <xdr:row>192</xdr:row>
          <xdr:rowOff>28575</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000-00003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74</xdr:row>
          <xdr:rowOff>28575</xdr:rowOff>
        </xdr:from>
        <xdr:to>
          <xdr:col>3</xdr:col>
          <xdr:colOff>104775</xdr:colOff>
          <xdr:row>74</xdr:row>
          <xdr:rowOff>247650</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000-00003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134</xdr:row>
          <xdr:rowOff>142875</xdr:rowOff>
        </xdr:from>
        <xdr:to>
          <xdr:col>2</xdr:col>
          <xdr:colOff>190500</xdr:colOff>
          <xdr:row>136</xdr:row>
          <xdr:rowOff>38100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000-00003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135</xdr:row>
          <xdr:rowOff>161925</xdr:rowOff>
        </xdr:from>
        <xdr:to>
          <xdr:col>2</xdr:col>
          <xdr:colOff>171450</xdr:colOff>
          <xdr:row>137</xdr:row>
          <xdr:rowOff>38100</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000-00003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137</xdr:row>
          <xdr:rowOff>28575</xdr:rowOff>
        </xdr:from>
        <xdr:to>
          <xdr:col>2</xdr:col>
          <xdr:colOff>171450</xdr:colOff>
          <xdr:row>137</xdr:row>
          <xdr:rowOff>314325</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000-00003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137</xdr:row>
          <xdr:rowOff>295275</xdr:rowOff>
        </xdr:from>
        <xdr:to>
          <xdr:col>2</xdr:col>
          <xdr:colOff>171450</xdr:colOff>
          <xdr:row>139</xdr:row>
          <xdr:rowOff>38100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000-00003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304551</xdr:colOff>
      <xdr:row>1</xdr:row>
      <xdr:rowOff>77732</xdr:rowOff>
    </xdr:from>
    <xdr:to>
      <xdr:col>56</xdr:col>
      <xdr:colOff>142502</xdr:colOff>
      <xdr:row>18</xdr:row>
      <xdr:rowOff>179855</xdr:rowOff>
    </xdr:to>
    <xdr:grpSp>
      <xdr:nvGrpSpPr>
        <xdr:cNvPr id="47" name="グループ化 46">
          <a:extLst>
            <a:ext uri="{FF2B5EF4-FFF2-40B4-BE49-F238E27FC236}">
              <a16:creationId xmlns:a16="http://schemas.microsoft.com/office/drawing/2014/main" id="{00000000-0008-0000-0000-00002F000000}"/>
            </a:ext>
          </a:extLst>
        </xdr:cNvPr>
        <xdr:cNvGrpSpPr/>
      </xdr:nvGrpSpPr>
      <xdr:grpSpPr>
        <a:xfrm>
          <a:off x="7715001" y="315857"/>
          <a:ext cx="7543676" cy="3807348"/>
          <a:chOff x="7494993" y="264496"/>
          <a:chExt cx="7532656" cy="3781388"/>
        </a:xfrm>
      </xdr:grpSpPr>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7494993" y="264496"/>
            <a:ext cx="7532656" cy="3781388"/>
            <a:chOff x="7721063" y="224983"/>
            <a:chExt cx="8361602" cy="4461566"/>
          </a:xfrm>
        </xdr:grpSpPr>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7721063" y="224983"/>
              <a:ext cx="8361602" cy="446156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本</a:t>
              </a:r>
              <a:r>
                <a:rPr kumimoji="1" lang="ja-JP" altLang="en-US" sz="1050" b="1" baseline="0">
                  <a:latin typeface="+mn-ea"/>
                  <a:ea typeface="+mn-ea"/>
                </a:rPr>
                <a:t>「別紙様式６」は、令和５年度に旧３加算を算定した事業者を念頭に、移行後の加算区分の選択を補助する機能を</a:t>
              </a:r>
              <a:endParaRPr kumimoji="1" lang="en-US" altLang="ja-JP" sz="1050" b="1" baseline="0">
                <a:latin typeface="+mn-ea"/>
                <a:ea typeface="+mn-ea"/>
              </a:endParaRPr>
            </a:p>
            <a:p>
              <a:pPr algn="l"/>
              <a:r>
                <a:rPr kumimoji="1" lang="ja-JP" altLang="en-US" sz="1050" b="1" baseline="0">
                  <a:latin typeface="+mn-ea"/>
                  <a:ea typeface="+mn-ea"/>
                </a:rPr>
                <a:t>　　 盛り込んだ様式です。（「別紙様式２」と比較して、事業所個票を簡易化）</a:t>
              </a:r>
              <a:endParaRPr kumimoji="1" lang="en-US" altLang="ja-JP" sz="1050" b="1" baseline="0">
                <a:latin typeface="+mn-ea"/>
                <a:ea typeface="+mn-ea"/>
              </a:endParaRPr>
            </a:p>
            <a:p>
              <a:pPr algn="l"/>
              <a:r>
                <a:rPr kumimoji="1" lang="ja-JP" altLang="en-US" sz="1050" b="1" baseline="0">
                  <a:latin typeface="+mn-ea"/>
                  <a:ea typeface="+mn-ea"/>
                </a:rPr>
                <a:t>　・ </a:t>
              </a:r>
              <a:r>
                <a:rPr kumimoji="1" lang="en-US" altLang="ja-JP" sz="1050" b="1" baseline="0">
                  <a:latin typeface="+mn-ea"/>
                  <a:ea typeface="+mn-ea"/>
                </a:rPr>
                <a:t>10</a:t>
              </a:r>
              <a:r>
                <a:rPr kumimoji="1" lang="ja-JP" altLang="en-US" sz="1050" b="1" baseline="0">
                  <a:latin typeface="+mn-ea"/>
                  <a:ea typeface="+mn-ea"/>
                </a:rPr>
                <a:t>事業所までしか対応していないため、</a:t>
              </a:r>
              <a:r>
                <a:rPr kumimoji="1" lang="en-US" altLang="ja-JP" sz="1050" b="1" baseline="0">
                  <a:solidFill>
                    <a:schemeClr val="dk1"/>
                  </a:solidFill>
                  <a:effectLst/>
                  <a:latin typeface="+mn-ea"/>
                  <a:ea typeface="+mn-ea"/>
                  <a:cs typeface="+mn-cs"/>
                </a:rPr>
                <a:t>11</a:t>
              </a:r>
              <a:r>
                <a:rPr kumimoji="1" lang="ja-JP" altLang="ja-JP" sz="1050" b="1" baseline="0">
                  <a:solidFill>
                    <a:schemeClr val="dk1"/>
                  </a:solidFill>
                  <a:effectLst/>
                  <a:latin typeface="+mn-ea"/>
                  <a:ea typeface="+mn-ea"/>
                  <a:cs typeface="+mn-cs"/>
                </a:rPr>
                <a:t>事業所</a:t>
              </a:r>
              <a:r>
                <a:rPr kumimoji="1" lang="ja-JP" altLang="en-US" sz="1050" b="1" baseline="0">
                  <a:solidFill>
                    <a:schemeClr val="dk1"/>
                  </a:solidFill>
                  <a:effectLst/>
                  <a:latin typeface="+mn-ea"/>
                  <a:ea typeface="+mn-ea"/>
                  <a:cs typeface="+mn-cs"/>
                </a:rPr>
                <a:t>以上を一括で申請する場合は、「別紙様式２」をご活用ください。</a:t>
              </a:r>
              <a:endParaRPr kumimoji="1" lang="en-US" altLang="ja-JP" sz="1050" b="1" baseline="0">
                <a:latin typeface="+mn-ea"/>
                <a:ea typeface="+mn-ea"/>
              </a:endParaRPr>
            </a:p>
            <a:p>
              <a:pPr algn="l"/>
              <a:r>
                <a:rPr kumimoji="1" lang="ja-JP" altLang="en-US" sz="1050" b="1">
                  <a:latin typeface="+mn-ea"/>
                  <a:ea typeface="+mn-ea"/>
                </a:rPr>
                <a:t>　・ 必須の記入箇所は</a:t>
              </a:r>
              <a:r>
                <a:rPr kumimoji="1" lang="ja-JP" altLang="en-US" sz="1050" b="1" u="none">
                  <a:latin typeface="+mn-ea"/>
                  <a:ea typeface="+mn-ea"/>
                </a:rPr>
                <a:t>　　　　　　　　　　　　　　　　　　のセルです。</a:t>
              </a:r>
              <a:endParaRPr kumimoji="1" lang="en-US" altLang="ja-JP" sz="1050" b="1" u="none">
                <a:latin typeface="+mn-ea"/>
                <a:ea typeface="+mn-ea"/>
              </a:endParaRPr>
            </a:p>
            <a:p>
              <a:pPr algn="l"/>
              <a:r>
                <a:rPr kumimoji="1" lang="ja-JP" altLang="en-US" sz="1050" b="1" u="none">
                  <a:latin typeface="+mn-ea"/>
                  <a:ea typeface="+mn-ea"/>
                </a:rPr>
                <a:t>　・　　　　　　</a:t>
              </a:r>
              <a:r>
                <a:rPr kumimoji="1" lang="ja-JP" altLang="en-US" sz="1050" b="1" u="none" baseline="0">
                  <a:latin typeface="+mn-ea"/>
                  <a:ea typeface="+mn-ea"/>
                </a:rPr>
                <a:t>  </a:t>
              </a:r>
              <a:r>
                <a:rPr kumimoji="1" lang="ja-JP" altLang="en-US" sz="1050" b="1" u="none">
                  <a:latin typeface="+mn-ea"/>
                  <a:ea typeface="+mn-ea"/>
                </a:rPr>
                <a:t>のセルの入力は必須ではありませんが、可能な限り入力してください</a:t>
              </a:r>
              <a:r>
                <a:rPr kumimoji="1" lang="ja-JP" altLang="en-US" sz="1050" b="1" u="none"/>
                <a:t>。</a:t>
              </a:r>
              <a:endParaRPr kumimoji="1" lang="en-US" altLang="ja-JP" sz="1050" b="1" u="none"/>
            </a:p>
            <a:p>
              <a:pPr algn="l"/>
              <a:r>
                <a:rPr kumimoji="1" lang="ja-JP" altLang="en-US" sz="1050" b="1" u="none"/>
                <a:t>　・ 先に「別紙様式６－２ 事業所個票１」から「事業所個票</a:t>
              </a:r>
              <a:r>
                <a:rPr kumimoji="1" lang="en-US" altLang="ja-JP" sz="1050" b="1" u="none"/>
                <a:t>10</a:t>
              </a:r>
              <a:r>
                <a:rPr kumimoji="1" lang="ja-JP" altLang="en-US" sz="1050" b="1" u="none"/>
                <a:t>」までを完成させてください。</a:t>
              </a:r>
              <a:endParaRPr kumimoji="1" lang="en-US" altLang="ja-JP" sz="1050" b="1" u="none"/>
            </a:p>
            <a:p>
              <a:pPr algn="l"/>
              <a:r>
                <a:rPr kumimoji="1" lang="ja-JP" altLang="en-US" sz="1050" b="1" u="none"/>
                <a:t>　　（「２」以降は必要に応じて</a:t>
              </a:r>
              <a:r>
                <a:rPr kumimoji="1" lang="ja-JP" altLang="en-US" sz="1050" b="1">
                  <a:solidFill>
                    <a:schemeClr val="dk1"/>
                  </a:solidFill>
                  <a:effectLst/>
                  <a:latin typeface="+mn-lt"/>
                  <a:ea typeface="+mn-ea"/>
                  <a:cs typeface="+mn-cs"/>
                </a:rPr>
                <a:t>記入</a:t>
              </a:r>
              <a:r>
                <a:rPr kumimoji="1" lang="ja-JP" altLang="en-US" sz="1100" b="1" u="none"/>
                <a:t>）</a:t>
              </a:r>
              <a:endParaRPr kumimoji="1" lang="en-US" altLang="ja-JP" sz="1050" b="1" u="none"/>
            </a:p>
            <a:p>
              <a:pPr algn="l"/>
              <a:r>
                <a:rPr kumimoji="1" lang="en-US" altLang="ja-JP" sz="1050" b="1" u="none"/>
                <a:t> </a:t>
              </a:r>
              <a:r>
                <a:rPr kumimoji="1" lang="ja-JP" altLang="en-US" sz="1050" b="1" u="none" baseline="0"/>
                <a:t>   ・ 「別紙様式６－２」の記入内容に応じて、入力が不要な欄が非表示になります。</a:t>
              </a:r>
              <a:endParaRPr kumimoji="1" lang="en-US" altLang="ja-JP" sz="1050" b="1" u="none"/>
            </a:p>
            <a:p>
              <a:pPr algn="l"/>
              <a:r>
                <a:rPr kumimoji="1" lang="ja-JP" altLang="en-US" sz="1050" b="1" u="none"/>
                <a:t>　</a:t>
              </a:r>
              <a:r>
                <a:rPr kumimoji="1" lang="ja-JP" altLang="en-US" sz="1050" b="1" u="none">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濃いオレンジ色のセルに「</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」が表示された場合、記入内容が要件を満たして</a:t>
              </a:r>
              <a:r>
                <a:rPr kumimoji="1" lang="ja-JP" altLang="en-US" sz="1050" b="1">
                  <a:solidFill>
                    <a:schemeClr val="dk1"/>
                  </a:solidFill>
                  <a:effectLst/>
                  <a:latin typeface="+mn-lt"/>
                  <a:ea typeface="+mn-ea"/>
                  <a:cs typeface="+mn-cs"/>
                </a:rPr>
                <a:t>いないか、未入力の欄があります。</a:t>
              </a:r>
              <a:endParaRPr kumimoji="1" lang="en-US" altLang="ja-JP" sz="1050" b="1">
                <a:solidFill>
                  <a:schemeClr val="dk1"/>
                </a:solidFill>
                <a:effectLst/>
                <a:latin typeface="+mn-lt"/>
                <a:ea typeface="+mn-ea"/>
                <a:cs typeface="+mn-cs"/>
              </a:endParaRPr>
            </a:p>
            <a:p>
              <a:pPr algn="l"/>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修正</a:t>
              </a:r>
              <a:r>
                <a:rPr kumimoji="1" lang="ja-JP" altLang="en-US" sz="1050" b="1">
                  <a:solidFill>
                    <a:schemeClr val="dk1"/>
                  </a:solidFill>
                  <a:effectLst/>
                  <a:latin typeface="+mn-lt"/>
                  <a:ea typeface="+mn-ea"/>
                  <a:cs typeface="+mn-cs"/>
                </a:rPr>
                <a:t>してください。グレー色のセルの「○」「△」「</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」および空欄は、要件には影響しません。</a:t>
              </a:r>
              <a:endParaRPr kumimoji="1" lang="en-US" altLang="ja-JP" sz="1050" b="1" u="none">
                <a:solidFill>
                  <a:schemeClr val="dk1"/>
                </a:solidFill>
                <a:effectLst/>
                <a:latin typeface="+mn-lt"/>
                <a:ea typeface="+mn-ea"/>
                <a:cs typeface="+mn-cs"/>
              </a:endParaRPr>
            </a:p>
            <a:p>
              <a:pPr algn="l"/>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r>
                <a:rPr kumimoji="1" lang="ja-JP" altLang="en-US" sz="1050" b="1" u="none" baseline="0">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本処遇改善計画書に記載された金額は見込額であり、提出後の運営状況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利用者数等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a:t>
              </a:r>
              <a:endParaRPr kumimoji="1" lang="en-US" altLang="ja-JP" sz="105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人員配置状況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職員数等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その他の事由により変動があっても差し支え</a:t>
              </a:r>
              <a:r>
                <a:rPr kumimoji="1" lang="ja-JP" altLang="en-US" sz="1050" b="1">
                  <a:solidFill>
                    <a:schemeClr val="dk1"/>
                  </a:solidFill>
                  <a:effectLst/>
                  <a:latin typeface="+mn-lt"/>
                  <a:ea typeface="+mn-ea"/>
                  <a:cs typeface="+mn-cs"/>
                </a:rPr>
                <a:t>ありません。</a:t>
              </a:r>
              <a:endParaRPr lang="ja-JP" altLang="ja-JP" sz="1050" b="1">
                <a:effectLst/>
              </a:endParaRPr>
            </a:p>
          </xdr:txBody>
        </xdr:sp>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9361168" y="1702806"/>
              <a:ext cx="717604" cy="204913"/>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35" name="正方形/長方形 34">
              <a:extLst>
                <a:ext uri="{FF2B5EF4-FFF2-40B4-BE49-F238E27FC236}">
                  <a16:creationId xmlns:a16="http://schemas.microsoft.com/office/drawing/2014/main" id="{00000000-0008-0000-0000-000023000000}"/>
                </a:ext>
              </a:extLst>
            </xdr:cNvPr>
            <xdr:cNvSpPr/>
          </xdr:nvSpPr>
          <xdr:spPr bwMode="auto">
            <a:xfrm>
              <a:off x="10192090" y="1702806"/>
              <a:ext cx="717604"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11042351" y="1702806"/>
              <a:ext cx="717604" cy="20491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ピンク色</a:t>
              </a:r>
              <a:endParaRPr lang="ja-JP" altLang="ja-JP" sz="800">
                <a:effectLst/>
              </a:endParaRP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077814" y="3619055"/>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t>○</a:t>
              </a:r>
            </a:p>
          </xdr:txBody>
        </xdr:sp>
        <xdr:sp macro="" textlink="">
          <xdr:nvSpPr>
            <xdr:cNvPr id="38" name="正方形/長方形 37">
              <a:extLst>
                <a:ext uri="{FF2B5EF4-FFF2-40B4-BE49-F238E27FC236}">
                  <a16:creationId xmlns:a16="http://schemas.microsoft.com/office/drawing/2014/main" id="{00000000-0008-0000-0000-000026000000}"/>
                </a:ext>
              </a:extLst>
            </xdr:cNvPr>
            <xdr:cNvSpPr/>
          </xdr:nvSpPr>
          <xdr:spPr bwMode="auto">
            <a:xfrm>
              <a:off x="9558818" y="3619061"/>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39" name="正方形/長方形 38">
              <a:extLst>
                <a:ext uri="{FF2B5EF4-FFF2-40B4-BE49-F238E27FC236}">
                  <a16:creationId xmlns:a16="http://schemas.microsoft.com/office/drawing/2014/main" id="{00000000-0008-0000-0000-000027000000}"/>
                </a:ext>
              </a:extLst>
            </xdr:cNvPr>
            <xdr:cNvSpPr/>
          </xdr:nvSpPr>
          <xdr:spPr bwMode="auto">
            <a:xfrm>
              <a:off x="13371803" y="3619058"/>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13672287" y="3619058"/>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00" b="1" i="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8289846" y="3593232"/>
              <a:ext cx="1072529"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要件を満たす</a:t>
              </a:r>
            </a:p>
          </xdr:txBody>
        </xdr:sp>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760824" y="3593232"/>
              <a:ext cx="2777683"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要件を満たさない（または未入力あり）</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3957404" y="3593225"/>
              <a:ext cx="1414795"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要件には影響せず</a:t>
              </a:r>
              <a:endParaRPr kumimoji="1" lang="en-US" altLang="ja-JP" sz="1050" b="1"/>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bwMode="auto">
            <a:xfrm>
              <a:off x="12763883" y="3619062"/>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p>
          </xdr:txBody>
        </xdr:sp>
        <xdr:sp macro="" textlink="">
          <xdr:nvSpPr>
            <xdr:cNvPr id="45" name="正方形/長方形 44">
              <a:extLst>
                <a:ext uri="{FF2B5EF4-FFF2-40B4-BE49-F238E27FC236}">
                  <a16:creationId xmlns:a16="http://schemas.microsoft.com/office/drawing/2014/main" id="{00000000-0008-0000-0000-00002D000000}"/>
                </a:ext>
              </a:extLst>
            </xdr:cNvPr>
            <xdr:cNvSpPr/>
          </xdr:nvSpPr>
          <xdr:spPr bwMode="auto">
            <a:xfrm>
              <a:off x="8149964" y="1984211"/>
              <a:ext cx="717602" cy="204913"/>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グレー色</a:t>
              </a:r>
            </a:p>
          </xdr:txBody>
        </xdr:sp>
      </xdr:grpSp>
      <xdr:sp macro="" textlink="">
        <xdr:nvSpPr>
          <xdr:cNvPr id="46" name="正方形/長方形 45">
            <a:extLst>
              <a:ext uri="{FF2B5EF4-FFF2-40B4-BE49-F238E27FC236}">
                <a16:creationId xmlns:a16="http://schemas.microsoft.com/office/drawing/2014/main" id="{00000000-0008-0000-0000-00002E000000}"/>
              </a:ext>
            </a:extLst>
          </xdr:cNvPr>
          <xdr:cNvSpPr/>
        </xdr:nvSpPr>
        <xdr:spPr bwMode="auto">
          <a:xfrm>
            <a:off x="12318941" y="3140671"/>
            <a:ext cx="195719" cy="24900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endParaRPr kumimoji="1" lang="en-US" altLang="ja-JP" sz="1000" b="1" i="0"/>
          </a:p>
        </xdr:txBody>
      </xdr:sp>
    </xdr:grp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524375" y="4257675"/>
              <a:ext cx="304800" cy="400050"/>
              <a:chOff x="4501773" y="3772561"/>
              <a:chExt cx="303832" cy="486910"/>
            </a:xfrm>
          </xdr:grpSpPr>
          <xdr:sp macro="" textlink="">
            <xdr:nvSpPr>
              <xdr:cNvPr id="91137" name="Option Button 1" hidden="1">
                <a:extLst>
                  <a:ext uri="{63B3BB69-23CF-44E3-9099-C40C66FF867C}">
                    <a14:compatExt spid="_x0000_s91137"/>
                  </a:ext>
                  <a:ext uri="{FF2B5EF4-FFF2-40B4-BE49-F238E27FC236}">
                    <a16:creationId xmlns:a16="http://schemas.microsoft.com/office/drawing/2014/main" id="{00000000-0008-0000-0900-00000164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8" name="Option Button 2" hidden="1">
                <a:extLst>
                  <a:ext uri="{63B3BB69-23CF-44E3-9099-C40C66FF867C}">
                    <a14:compatExt spid="_x0000_s91138"/>
                  </a:ext>
                  <a:ext uri="{FF2B5EF4-FFF2-40B4-BE49-F238E27FC236}">
                    <a16:creationId xmlns:a16="http://schemas.microsoft.com/office/drawing/2014/main" id="{00000000-0008-0000-0900-00000264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4514850" y="4810125"/>
              <a:ext cx="304800" cy="714375"/>
              <a:chOff x="4479758" y="4496300"/>
              <a:chExt cx="301792" cy="780048"/>
            </a:xfrm>
          </xdr:grpSpPr>
          <xdr:sp macro="" textlink="">
            <xdr:nvSpPr>
              <xdr:cNvPr id="91139" name="Option Button 3" hidden="1">
                <a:extLst>
                  <a:ext uri="{63B3BB69-23CF-44E3-9099-C40C66FF867C}">
                    <a14:compatExt spid="_x0000_s91139"/>
                  </a:ext>
                  <a:ext uri="{FF2B5EF4-FFF2-40B4-BE49-F238E27FC236}">
                    <a16:creationId xmlns:a16="http://schemas.microsoft.com/office/drawing/2014/main" id="{00000000-0008-0000-0900-000003640100}"/>
                  </a:ext>
                </a:extLst>
              </xdr:cNvPr>
              <xdr:cNvSpPr/>
            </xdr:nvSpPr>
            <xdr:spPr bwMode="auto">
              <a:xfrm>
                <a:off x="4479758" y="4496300"/>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0" name="Option Button 4" hidden="1">
                <a:extLst>
                  <a:ext uri="{63B3BB69-23CF-44E3-9099-C40C66FF867C}">
                    <a14:compatExt spid="_x0000_s91140"/>
                  </a:ext>
                  <a:ext uri="{FF2B5EF4-FFF2-40B4-BE49-F238E27FC236}">
                    <a16:creationId xmlns:a16="http://schemas.microsoft.com/office/drawing/2014/main" id="{00000000-0008-0000-0900-0000046401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1" name="Option Button 5" hidden="1">
                <a:extLst>
                  <a:ext uri="{63B3BB69-23CF-44E3-9099-C40C66FF867C}">
                    <a14:compatExt spid="_x0000_s91141"/>
                  </a:ext>
                  <a:ext uri="{FF2B5EF4-FFF2-40B4-BE49-F238E27FC236}">
                    <a16:creationId xmlns:a16="http://schemas.microsoft.com/office/drawing/2014/main" id="{00000000-0008-0000-0900-000005640100}"/>
                  </a:ext>
                </a:extLst>
              </xdr:cNvPr>
              <xdr:cNvSpPr/>
            </xdr:nvSpPr>
            <xdr:spPr bwMode="auto">
              <a:xfrm>
                <a:off x="4479758" y="5028197"/>
                <a:ext cx="301792" cy="248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4514850" y="5676898"/>
              <a:ext cx="304800" cy="698090"/>
              <a:chOff x="4549825" y="5456612"/>
              <a:chExt cx="308371" cy="762884"/>
            </a:xfrm>
          </xdr:grpSpPr>
          <xdr:sp macro="" textlink="">
            <xdr:nvSpPr>
              <xdr:cNvPr id="91142" name="Option Button 6" hidden="1">
                <a:extLst>
                  <a:ext uri="{63B3BB69-23CF-44E3-9099-C40C66FF867C}">
                    <a14:compatExt spid="_x0000_s91142"/>
                  </a:ext>
                  <a:ext uri="{FF2B5EF4-FFF2-40B4-BE49-F238E27FC236}">
                    <a16:creationId xmlns:a16="http://schemas.microsoft.com/office/drawing/2014/main" id="{00000000-0008-0000-0900-000006640100}"/>
                  </a:ext>
                </a:extLst>
              </xdr:cNvPr>
              <xdr:cNvSpPr/>
            </xdr:nvSpPr>
            <xdr:spPr bwMode="auto">
              <a:xfrm>
                <a:off x="4549825" y="5456612"/>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3" name="Option Button 7" hidden="1">
                <a:extLst>
                  <a:ext uri="{63B3BB69-23CF-44E3-9099-C40C66FF867C}">
                    <a14:compatExt spid="_x0000_s91143"/>
                  </a:ext>
                  <a:ext uri="{FF2B5EF4-FFF2-40B4-BE49-F238E27FC236}">
                    <a16:creationId xmlns:a16="http://schemas.microsoft.com/office/drawing/2014/main" id="{00000000-0008-0000-0900-0000076401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4" name="Option Button 8" hidden="1">
                <a:extLst>
                  <a:ext uri="{63B3BB69-23CF-44E3-9099-C40C66FF867C}">
                    <a14:compatExt spid="_x0000_s91144"/>
                  </a:ext>
                  <a:ext uri="{FF2B5EF4-FFF2-40B4-BE49-F238E27FC236}">
                    <a16:creationId xmlns:a16="http://schemas.microsoft.com/office/drawing/2014/main" id="{00000000-0008-0000-0900-000008640100}"/>
                  </a:ext>
                </a:extLst>
              </xdr:cNvPr>
              <xdr:cNvSpPr/>
            </xdr:nvSpPr>
            <xdr:spPr bwMode="auto">
              <a:xfrm>
                <a:off x="4549825" y="6000422"/>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91145" name="Option Button 9" hidden="1">
              <a:extLst>
                <a:ext uri="{63B3BB69-23CF-44E3-9099-C40C66FF867C}">
                  <a14:compatExt spid="_x0000_s91145"/>
                </a:ext>
                <a:ext uri="{FF2B5EF4-FFF2-40B4-BE49-F238E27FC236}">
                  <a16:creationId xmlns:a16="http://schemas.microsoft.com/office/drawing/2014/main" id="{00000000-0008-0000-09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91146" name="Option Button 10" hidden="1">
              <a:extLst>
                <a:ext uri="{63B3BB69-23CF-44E3-9099-C40C66FF867C}">
                  <a14:compatExt spid="_x0000_s91146"/>
                </a:ext>
                <a:ext uri="{FF2B5EF4-FFF2-40B4-BE49-F238E27FC236}">
                  <a16:creationId xmlns:a16="http://schemas.microsoft.com/office/drawing/2014/main" id="{00000000-0008-0000-0900-00000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9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9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9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5886450" y="9023132"/>
              <a:ext cx="304800" cy="371475"/>
              <a:chOff x="5763126" y="8931955"/>
              <a:chExt cx="301792" cy="494766"/>
            </a:xfrm>
          </xdr:grpSpPr>
          <xdr:sp macro="" textlink="">
            <xdr:nvSpPr>
              <xdr:cNvPr id="91147" name="Option Button 11" hidden="1">
                <a:extLst>
                  <a:ext uri="{63B3BB69-23CF-44E3-9099-C40C66FF867C}">
                    <a14:compatExt spid="_x0000_s91147"/>
                  </a:ext>
                  <a:ext uri="{FF2B5EF4-FFF2-40B4-BE49-F238E27FC236}">
                    <a16:creationId xmlns:a16="http://schemas.microsoft.com/office/drawing/2014/main" id="{00000000-0008-0000-0900-00000B640100}"/>
                  </a:ext>
                </a:extLst>
              </xdr:cNvPr>
              <xdr:cNvSpPr/>
            </xdr:nvSpPr>
            <xdr:spPr bwMode="auto">
              <a:xfrm>
                <a:off x="5763126" y="8931955"/>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8" name="Option Button 12" hidden="1">
                <a:extLst>
                  <a:ext uri="{63B3BB69-23CF-44E3-9099-C40C66FF867C}">
                    <a14:compatExt spid="_x0000_s91148"/>
                  </a:ext>
                  <a:ext uri="{FF2B5EF4-FFF2-40B4-BE49-F238E27FC236}">
                    <a16:creationId xmlns:a16="http://schemas.microsoft.com/office/drawing/2014/main" id="{00000000-0008-0000-0900-00000C640100}"/>
                  </a:ext>
                </a:extLst>
              </xdr:cNvPr>
              <xdr:cNvSpPr/>
            </xdr:nvSpPr>
            <xdr:spPr bwMode="auto">
              <a:xfrm>
                <a:off x="5763126" y="9207646"/>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91149" name="Group Box 13" hidden="1">
              <a:extLst>
                <a:ext uri="{63B3BB69-23CF-44E3-9099-C40C66FF867C}">
                  <a14:compatExt spid="_x0000_s91149"/>
                </a:ext>
                <a:ext uri="{FF2B5EF4-FFF2-40B4-BE49-F238E27FC236}">
                  <a16:creationId xmlns:a16="http://schemas.microsoft.com/office/drawing/2014/main" id="{00000000-0008-0000-0900-00000D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91150" name="Group Box 14" hidden="1">
              <a:extLst>
                <a:ext uri="{63B3BB69-23CF-44E3-9099-C40C66FF867C}">
                  <a14:compatExt spid="_x0000_s91150"/>
                </a:ext>
                <a:ext uri="{FF2B5EF4-FFF2-40B4-BE49-F238E27FC236}">
                  <a16:creationId xmlns:a16="http://schemas.microsoft.com/office/drawing/2014/main" id="{00000000-0008-0000-0900-00000E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91151" name="Group Box 15" hidden="1">
              <a:extLst>
                <a:ext uri="{63B3BB69-23CF-44E3-9099-C40C66FF867C}">
                  <a14:compatExt spid="_x0000_s91151"/>
                </a:ext>
                <a:ext uri="{FF2B5EF4-FFF2-40B4-BE49-F238E27FC236}">
                  <a16:creationId xmlns:a16="http://schemas.microsoft.com/office/drawing/2014/main" id="{00000000-0008-0000-0900-00000F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91152" name="Group Box 16" hidden="1">
              <a:extLst>
                <a:ext uri="{63B3BB69-23CF-44E3-9099-C40C66FF867C}">
                  <a14:compatExt spid="_x0000_s91152"/>
                </a:ext>
                <a:ext uri="{FF2B5EF4-FFF2-40B4-BE49-F238E27FC236}">
                  <a16:creationId xmlns:a16="http://schemas.microsoft.com/office/drawing/2014/main" id="{00000000-0008-0000-0900-000010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4514850" y="6543675"/>
              <a:ext cx="304800" cy="638175"/>
              <a:chOff x="4549825" y="6438932"/>
              <a:chExt cx="308371" cy="779264"/>
            </a:xfrm>
          </xdr:grpSpPr>
          <xdr:sp macro="" textlink="">
            <xdr:nvSpPr>
              <xdr:cNvPr id="91153" name="Option Button 17" hidden="1">
                <a:extLst>
                  <a:ext uri="{63B3BB69-23CF-44E3-9099-C40C66FF867C}">
                    <a14:compatExt spid="_x0000_s91153"/>
                  </a:ext>
                  <a:ext uri="{FF2B5EF4-FFF2-40B4-BE49-F238E27FC236}">
                    <a16:creationId xmlns:a16="http://schemas.microsoft.com/office/drawing/2014/main" id="{00000000-0008-0000-0900-000011640100}"/>
                  </a:ext>
                </a:extLst>
              </xdr:cNvPr>
              <xdr:cNvSpPr/>
            </xdr:nvSpPr>
            <xdr:spPr bwMode="auto">
              <a:xfrm>
                <a:off x="4549825" y="6438932"/>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54" name="Option Button 18" hidden="1">
                <a:extLst>
                  <a:ext uri="{63B3BB69-23CF-44E3-9099-C40C66FF867C}">
                    <a14:compatExt spid="_x0000_s91154"/>
                  </a:ext>
                  <a:ext uri="{FF2B5EF4-FFF2-40B4-BE49-F238E27FC236}">
                    <a16:creationId xmlns:a16="http://schemas.microsoft.com/office/drawing/2014/main" id="{00000000-0008-0000-0900-000012640100}"/>
                  </a:ext>
                </a:extLst>
              </xdr:cNvPr>
              <xdr:cNvSpPr/>
            </xdr:nvSpPr>
            <xdr:spPr bwMode="auto">
              <a:xfrm>
                <a:off x="4549825" y="6714679"/>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55" name="Option Button 19" hidden="1">
                <a:extLst>
                  <a:ext uri="{63B3BB69-23CF-44E3-9099-C40C66FF867C}">
                    <a14:compatExt spid="_x0000_s91155"/>
                  </a:ext>
                  <a:ext uri="{FF2B5EF4-FFF2-40B4-BE49-F238E27FC236}">
                    <a16:creationId xmlns:a16="http://schemas.microsoft.com/office/drawing/2014/main" id="{00000000-0008-0000-0900-000013640100}"/>
                  </a:ext>
                </a:extLst>
              </xdr:cNvPr>
              <xdr:cNvSpPr/>
            </xdr:nvSpPr>
            <xdr:spPr bwMode="auto">
              <a:xfrm>
                <a:off x="4549825" y="6999121"/>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91156" name="Group Box 20" hidden="1">
              <a:extLst>
                <a:ext uri="{63B3BB69-23CF-44E3-9099-C40C66FF867C}">
                  <a14:compatExt spid="_x0000_s91156"/>
                </a:ext>
                <a:ext uri="{FF2B5EF4-FFF2-40B4-BE49-F238E27FC236}">
                  <a16:creationId xmlns:a16="http://schemas.microsoft.com/office/drawing/2014/main" id="{00000000-0008-0000-0900-000014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91157" name="Group Box 21" hidden="1">
              <a:extLst>
                <a:ext uri="{63B3BB69-23CF-44E3-9099-C40C66FF867C}">
                  <a14:compatExt spid="_x0000_s91157"/>
                </a:ext>
                <a:ext uri="{FF2B5EF4-FFF2-40B4-BE49-F238E27FC236}">
                  <a16:creationId xmlns:a16="http://schemas.microsoft.com/office/drawing/2014/main" id="{00000000-0008-0000-0900-000015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91158" name="Group Box 22" hidden="1">
              <a:extLst>
                <a:ext uri="{63B3BB69-23CF-44E3-9099-C40C66FF867C}">
                  <a14:compatExt spid="_x0000_s91158"/>
                </a:ext>
                <a:ext uri="{FF2B5EF4-FFF2-40B4-BE49-F238E27FC236}">
                  <a16:creationId xmlns:a16="http://schemas.microsoft.com/office/drawing/2014/main" id="{00000000-0008-0000-0900-000016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91159" name="Group Box 23" hidden="1">
              <a:extLst>
                <a:ext uri="{63B3BB69-23CF-44E3-9099-C40C66FF867C}">
                  <a14:compatExt spid="_x0000_s91159"/>
                </a:ext>
                <a:ext uri="{FF2B5EF4-FFF2-40B4-BE49-F238E27FC236}">
                  <a16:creationId xmlns:a16="http://schemas.microsoft.com/office/drawing/2014/main" id="{00000000-0008-0000-0900-000017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91160" name="Group Box 24" hidden="1">
              <a:extLst>
                <a:ext uri="{63B3BB69-23CF-44E3-9099-C40C66FF867C}">
                  <a14:compatExt spid="_x0000_s91160"/>
                </a:ext>
                <a:ext uri="{FF2B5EF4-FFF2-40B4-BE49-F238E27FC236}">
                  <a16:creationId xmlns:a16="http://schemas.microsoft.com/office/drawing/2014/main" id="{00000000-0008-0000-0900-000018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91161" name="Group Box 25" hidden="1">
              <a:extLst>
                <a:ext uri="{63B3BB69-23CF-44E3-9099-C40C66FF867C}">
                  <a14:compatExt spid="_x0000_s91161"/>
                </a:ext>
                <a:ext uri="{FF2B5EF4-FFF2-40B4-BE49-F238E27FC236}">
                  <a16:creationId xmlns:a16="http://schemas.microsoft.com/office/drawing/2014/main" id="{00000000-0008-0000-0900-000019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91162" name="Group Box 26" hidden="1">
              <a:extLst>
                <a:ext uri="{63B3BB69-23CF-44E3-9099-C40C66FF867C}">
                  <a14:compatExt spid="_x0000_s91162"/>
                </a:ext>
                <a:ext uri="{FF2B5EF4-FFF2-40B4-BE49-F238E27FC236}">
                  <a16:creationId xmlns:a16="http://schemas.microsoft.com/office/drawing/2014/main" id="{00000000-0008-0000-0900-00001A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91163" name="Group Box 27" hidden="1">
              <a:extLst>
                <a:ext uri="{63B3BB69-23CF-44E3-9099-C40C66FF867C}">
                  <a14:compatExt spid="_x0000_s91163"/>
                </a:ext>
                <a:ext uri="{FF2B5EF4-FFF2-40B4-BE49-F238E27FC236}">
                  <a16:creationId xmlns:a16="http://schemas.microsoft.com/office/drawing/2014/main" id="{00000000-0008-0000-0900-00001B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9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9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9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91164" name="Group Box 28" hidden="1">
              <a:extLst>
                <a:ext uri="{63B3BB69-23CF-44E3-9099-C40C66FF867C}">
                  <a14:compatExt spid="_x0000_s91164"/>
                </a:ext>
                <a:ext uri="{FF2B5EF4-FFF2-40B4-BE49-F238E27FC236}">
                  <a16:creationId xmlns:a16="http://schemas.microsoft.com/office/drawing/2014/main" id="{00000000-0008-0000-0900-00001C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9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9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9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91165" name="Group Box 29" hidden="1">
              <a:extLst>
                <a:ext uri="{63B3BB69-23CF-44E3-9099-C40C66FF867C}">
                  <a14:compatExt spid="_x0000_s91165"/>
                </a:ext>
                <a:ext uri="{FF2B5EF4-FFF2-40B4-BE49-F238E27FC236}">
                  <a16:creationId xmlns:a16="http://schemas.microsoft.com/office/drawing/2014/main" id="{00000000-0008-0000-0900-00001D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9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9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9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9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900-000019000000}"/>
                </a:ext>
              </a:extLst>
            </xdr:cNvPr>
            <xdr:cNvGrpSpPr/>
          </xdr:nvGrpSpPr>
          <xdr:grpSpPr>
            <a:xfrm>
              <a:off x="5890074" y="8154125"/>
              <a:ext cx="220577" cy="694590"/>
              <a:chOff x="5767609" y="8168796"/>
              <a:chExt cx="217568" cy="792428"/>
            </a:xfrm>
          </xdr:grpSpPr>
          <xdr:sp macro="" textlink="">
            <xdr:nvSpPr>
              <xdr:cNvPr id="91166" name="Option Button 30" hidden="1">
                <a:extLst>
                  <a:ext uri="{63B3BB69-23CF-44E3-9099-C40C66FF867C}">
                    <a14:compatExt spid="_x0000_s91166"/>
                  </a:ext>
                  <a:ext uri="{FF2B5EF4-FFF2-40B4-BE49-F238E27FC236}">
                    <a16:creationId xmlns:a16="http://schemas.microsoft.com/office/drawing/2014/main" id="{00000000-0008-0000-0900-00001E640100}"/>
                  </a:ext>
                </a:extLst>
              </xdr:cNvPr>
              <xdr:cNvSpPr/>
            </xdr:nvSpPr>
            <xdr:spPr bwMode="auto">
              <a:xfrm>
                <a:off x="5768104" y="816879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67" name="Option Button 31" hidden="1">
                <a:extLst>
                  <a:ext uri="{63B3BB69-23CF-44E3-9099-C40C66FF867C}">
                    <a14:compatExt spid="_x0000_s91167"/>
                  </a:ext>
                  <a:ext uri="{FF2B5EF4-FFF2-40B4-BE49-F238E27FC236}">
                    <a16:creationId xmlns:a16="http://schemas.microsoft.com/office/drawing/2014/main" id="{00000000-0008-0000-0900-00001F640100}"/>
                  </a:ext>
                </a:extLst>
              </xdr:cNvPr>
              <xdr:cNvSpPr/>
            </xdr:nvSpPr>
            <xdr:spPr bwMode="auto">
              <a:xfrm>
                <a:off x="5767609" y="8723098"/>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9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900-00001D000000}"/>
                </a:ext>
              </a:extLst>
            </xdr:cNvPr>
            <xdr:cNvGrpSpPr>
              <a:grpSpLocks/>
            </xdr:cNvGrpSpPr>
          </xdr:nvGrpSpPr>
          <xdr:grpSpPr bwMode="auto">
            <a:xfrm>
              <a:off x="5886450" y="4238625"/>
              <a:ext cx="304800" cy="419100"/>
              <a:chOff x="45017" y="37725"/>
              <a:chExt cx="3039" cy="4869"/>
            </a:xfrm>
          </xdr:grpSpPr>
          <xdr:sp macro="" textlink="">
            <xdr:nvSpPr>
              <xdr:cNvPr id="91168" name="Option Button 32" hidden="1">
                <a:extLst>
                  <a:ext uri="{63B3BB69-23CF-44E3-9099-C40C66FF867C}">
                    <a14:compatExt spid="_x0000_s91168"/>
                  </a:ext>
                  <a:ext uri="{FF2B5EF4-FFF2-40B4-BE49-F238E27FC236}">
                    <a16:creationId xmlns:a16="http://schemas.microsoft.com/office/drawing/2014/main" id="{00000000-0008-0000-0900-00002064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69" name="Option Button 33" hidden="1">
                <a:extLst>
                  <a:ext uri="{63B3BB69-23CF-44E3-9099-C40C66FF867C}">
                    <a14:compatExt spid="_x0000_s91169"/>
                  </a:ext>
                  <a:ext uri="{FF2B5EF4-FFF2-40B4-BE49-F238E27FC236}">
                    <a16:creationId xmlns:a16="http://schemas.microsoft.com/office/drawing/2014/main" id="{00000000-0008-0000-0900-00002164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900-00001E000000}"/>
                </a:ext>
              </a:extLst>
            </xdr:cNvPr>
            <xdr:cNvGrpSpPr>
              <a:grpSpLocks/>
            </xdr:cNvGrpSpPr>
          </xdr:nvGrpSpPr>
          <xdr:grpSpPr bwMode="auto">
            <a:xfrm>
              <a:off x="5886450" y="4816566"/>
              <a:ext cx="304800" cy="692604"/>
              <a:chOff x="57686" y="45007"/>
              <a:chExt cx="3018" cy="8207"/>
            </a:xfrm>
          </xdr:grpSpPr>
          <xdr:sp macro="" textlink="">
            <xdr:nvSpPr>
              <xdr:cNvPr id="91170" name="Option Button 34" hidden="1">
                <a:extLst>
                  <a:ext uri="{63B3BB69-23CF-44E3-9099-C40C66FF867C}">
                    <a14:compatExt spid="_x0000_s91170"/>
                  </a:ext>
                  <a:ext uri="{FF2B5EF4-FFF2-40B4-BE49-F238E27FC236}">
                    <a16:creationId xmlns:a16="http://schemas.microsoft.com/office/drawing/2014/main" id="{00000000-0008-0000-0900-00002264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1" name="Option Button 35" hidden="1">
                <a:extLst>
                  <a:ext uri="{63B3BB69-23CF-44E3-9099-C40C66FF867C}">
                    <a14:compatExt spid="_x0000_s91171"/>
                  </a:ext>
                  <a:ext uri="{FF2B5EF4-FFF2-40B4-BE49-F238E27FC236}">
                    <a16:creationId xmlns:a16="http://schemas.microsoft.com/office/drawing/2014/main" id="{00000000-0008-0000-0900-00002364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2" name="Option Button 36" hidden="1">
                <a:extLst>
                  <a:ext uri="{63B3BB69-23CF-44E3-9099-C40C66FF867C}">
                    <a14:compatExt spid="_x0000_s91172"/>
                  </a:ext>
                  <a:ext uri="{FF2B5EF4-FFF2-40B4-BE49-F238E27FC236}">
                    <a16:creationId xmlns:a16="http://schemas.microsoft.com/office/drawing/2014/main" id="{00000000-0008-0000-0900-00002464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900-00001F000000}"/>
                </a:ext>
              </a:extLst>
            </xdr:cNvPr>
            <xdr:cNvGrpSpPr>
              <a:grpSpLocks/>
            </xdr:cNvGrpSpPr>
          </xdr:nvGrpSpPr>
          <xdr:grpSpPr bwMode="auto">
            <a:xfrm>
              <a:off x="5886450" y="5676900"/>
              <a:ext cx="304800" cy="714375"/>
              <a:chOff x="57631" y="54838"/>
              <a:chExt cx="3018" cy="7876"/>
            </a:xfrm>
          </xdr:grpSpPr>
          <xdr:sp macro="" textlink="">
            <xdr:nvSpPr>
              <xdr:cNvPr id="91173" name="Option Button 37" hidden="1">
                <a:extLst>
                  <a:ext uri="{63B3BB69-23CF-44E3-9099-C40C66FF867C}">
                    <a14:compatExt spid="_x0000_s91173"/>
                  </a:ext>
                  <a:ext uri="{FF2B5EF4-FFF2-40B4-BE49-F238E27FC236}">
                    <a16:creationId xmlns:a16="http://schemas.microsoft.com/office/drawing/2014/main" id="{00000000-0008-0000-0900-0000256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4" name="Option Button 38" hidden="1">
                <a:extLst>
                  <a:ext uri="{63B3BB69-23CF-44E3-9099-C40C66FF867C}">
                    <a14:compatExt spid="_x0000_s91174"/>
                  </a:ext>
                  <a:ext uri="{FF2B5EF4-FFF2-40B4-BE49-F238E27FC236}">
                    <a16:creationId xmlns:a16="http://schemas.microsoft.com/office/drawing/2014/main" id="{00000000-0008-0000-0900-00002664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5" name="Option Button 39" hidden="1">
                <a:extLst>
                  <a:ext uri="{63B3BB69-23CF-44E3-9099-C40C66FF867C}">
                    <a14:compatExt spid="_x0000_s91175"/>
                  </a:ext>
                  <a:ext uri="{FF2B5EF4-FFF2-40B4-BE49-F238E27FC236}">
                    <a16:creationId xmlns:a16="http://schemas.microsoft.com/office/drawing/2014/main" id="{00000000-0008-0000-0900-00002764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900-000020000000}"/>
                </a:ext>
              </a:extLst>
            </xdr:cNvPr>
            <xdr:cNvGrpSpPr>
              <a:grpSpLocks/>
            </xdr:cNvGrpSpPr>
          </xdr:nvGrpSpPr>
          <xdr:grpSpPr bwMode="auto">
            <a:xfrm>
              <a:off x="5886450" y="6543675"/>
              <a:ext cx="304800" cy="638175"/>
              <a:chOff x="57631" y="54838"/>
              <a:chExt cx="3018" cy="7963"/>
            </a:xfrm>
          </xdr:grpSpPr>
          <xdr:sp macro="" textlink="">
            <xdr:nvSpPr>
              <xdr:cNvPr id="91176" name="Option Button 40" hidden="1">
                <a:extLst>
                  <a:ext uri="{63B3BB69-23CF-44E3-9099-C40C66FF867C}">
                    <a14:compatExt spid="_x0000_s91176"/>
                  </a:ext>
                  <a:ext uri="{FF2B5EF4-FFF2-40B4-BE49-F238E27FC236}">
                    <a16:creationId xmlns:a16="http://schemas.microsoft.com/office/drawing/2014/main" id="{00000000-0008-0000-0900-0000286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7" name="Option Button 41" hidden="1">
                <a:extLst>
                  <a:ext uri="{63B3BB69-23CF-44E3-9099-C40C66FF867C}">
                    <a14:compatExt spid="_x0000_s91177"/>
                  </a:ext>
                  <a:ext uri="{FF2B5EF4-FFF2-40B4-BE49-F238E27FC236}">
                    <a16:creationId xmlns:a16="http://schemas.microsoft.com/office/drawing/2014/main" id="{00000000-0008-0000-0900-00002964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8" name="Option Button 42" hidden="1">
                <a:extLst>
                  <a:ext uri="{63B3BB69-23CF-44E3-9099-C40C66FF867C}">
                    <a14:compatExt spid="_x0000_s91178"/>
                  </a:ext>
                  <a:ext uri="{FF2B5EF4-FFF2-40B4-BE49-F238E27FC236}">
                    <a16:creationId xmlns:a16="http://schemas.microsoft.com/office/drawing/2014/main" id="{00000000-0008-0000-0900-00002A64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9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9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9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9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9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900-000026000000}"/>
                </a:ext>
              </a:extLst>
            </xdr:cNvPr>
            <xdr:cNvGrpSpPr>
              <a:grpSpLocks/>
            </xdr:cNvGrpSpPr>
          </xdr:nvGrpSpPr>
          <xdr:grpSpPr bwMode="auto">
            <a:xfrm>
              <a:off x="4512828" y="7322876"/>
              <a:ext cx="232948" cy="707094"/>
              <a:chOff x="45321" y="72871"/>
              <a:chExt cx="2304" cy="6586"/>
            </a:xfrm>
          </xdr:grpSpPr>
          <xdr:sp macro="" textlink="">
            <xdr:nvSpPr>
              <xdr:cNvPr id="91179" name="Option Button 43" hidden="1">
                <a:extLst>
                  <a:ext uri="{63B3BB69-23CF-44E3-9099-C40C66FF867C}">
                    <a14:compatExt spid="_x0000_s91179"/>
                  </a:ext>
                  <a:ext uri="{FF2B5EF4-FFF2-40B4-BE49-F238E27FC236}">
                    <a16:creationId xmlns:a16="http://schemas.microsoft.com/office/drawing/2014/main" id="{00000000-0008-0000-0900-00002B64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0" name="Option Button 44" hidden="1">
                <a:extLst>
                  <a:ext uri="{63B3BB69-23CF-44E3-9099-C40C66FF867C}">
                    <a14:compatExt spid="_x0000_s91180"/>
                  </a:ext>
                  <a:ext uri="{FF2B5EF4-FFF2-40B4-BE49-F238E27FC236}">
                    <a16:creationId xmlns:a16="http://schemas.microsoft.com/office/drawing/2014/main" id="{00000000-0008-0000-0900-00002C64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9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9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900-00002B000000}"/>
                </a:ext>
              </a:extLst>
            </xdr:cNvPr>
            <xdr:cNvGrpSpPr/>
          </xdr:nvGrpSpPr>
          <xdr:grpSpPr>
            <a:xfrm>
              <a:off x="4523531" y="8146752"/>
              <a:ext cx="200248" cy="744722"/>
              <a:chOff x="4538953" y="8166062"/>
              <a:chExt cx="208607" cy="749798"/>
            </a:xfrm>
          </xdr:grpSpPr>
          <xdr:sp macro="" textlink="">
            <xdr:nvSpPr>
              <xdr:cNvPr id="91181" name="Option Button 45" hidden="1">
                <a:extLst>
                  <a:ext uri="{63B3BB69-23CF-44E3-9099-C40C66FF867C}">
                    <a14:compatExt spid="_x0000_s91181"/>
                  </a:ext>
                  <a:ext uri="{FF2B5EF4-FFF2-40B4-BE49-F238E27FC236}">
                    <a16:creationId xmlns:a16="http://schemas.microsoft.com/office/drawing/2014/main" id="{00000000-0008-0000-0900-00002D640100}"/>
                  </a:ext>
                </a:extLst>
              </xdr:cNvPr>
              <xdr:cNvSpPr/>
            </xdr:nvSpPr>
            <xdr:spPr bwMode="auto">
              <a:xfrm>
                <a:off x="4540451" y="816606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2" name="Option Button 46" hidden="1">
                <a:extLst>
                  <a:ext uri="{63B3BB69-23CF-44E3-9099-C40C66FF867C}">
                    <a14:compatExt spid="_x0000_s91182"/>
                  </a:ext>
                  <a:ext uri="{FF2B5EF4-FFF2-40B4-BE49-F238E27FC236}">
                    <a16:creationId xmlns:a16="http://schemas.microsoft.com/office/drawing/2014/main" id="{00000000-0008-0000-0900-00002E640100}"/>
                  </a:ext>
                </a:extLst>
              </xdr:cNvPr>
              <xdr:cNvSpPr/>
            </xdr:nvSpPr>
            <xdr:spPr bwMode="auto">
              <a:xfrm>
                <a:off x="4538953" y="8640741"/>
                <a:ext cx="186515" cy="2751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91183" name="Group Box 47" hidden="1">
              <a:extLst>
                <a:ext uri="{63B3BB69-23CF-44E3-9099-C40C66FF867C}">
                  <a14:compatExt spid="_x0000_s91183"/>
                </a:ext>
                <a:ext uri="{FF2B5EF4-FFF2-40B4-BE49-F238E27FC236}">
                  <a16:creationId xmlns:a16="http://schemas.microsoft.com/office/drawing/2014/main" id="{00000000-0008-0000-0900-00002F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900-00002C000000}"/>
                </a:ext>
              </a:extLst>
            </xdr:cNvPr>
            <xdr:cNvGrpSpPr/>
          </xdr:nvGrpSpPr>
          <xdr:grpSpPr>
            <a:xfrm>
              <a:off x="5894842" y="7309825"/>
              <a:ext cx="304802" cy="710980"/>
              <a:chOff x="5809589" y="7290591"/>
              <a:chExt cx="301595" cy="707491"/>
            </a:xfrm>
          </xdr:grpSpPr>
          <xdr:sp macro="" textlink="">
            <xdr:nvSpPr>
              <xdr:cNvPr id="91184" name="Option Button 48" hidden="1">
                <a:extLst>
                  <a:ext uri="{63B3BB69-23CF-44E3-9099-C40C66FF867C}">
                    <a14:compatExt spid="_x0000_s91184"/>
                  </a:ext>
                  <a:ext uri="{FF2B5EF4-FFF2-40B4-BE49-F238E27FC236}">
                    <a16:creationId xmlns:a16="http://schemas.microsoft.com/office/drawing/2014/main" id="{00000000-0008-0000-0900-000030640100}"/>
                  </a:ext>
                </a:extLst>
              </xdr:cNvPr>
              <xdr:cNvSpPr/>
            </xdr:nvSpPr>
            <xdr:spPr bwMode="auto">
              <a:xfrm>
                <a:off x="5809589" y="729059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5" name="Option Button 49" hidden="1">
                <a:extLst>
                  <a:ext uri="{63B3BB69-23CF-44E3-9099-C40C66FF867C}">
                    <a14:compatExt spid="_x0000_s91185"/>
                  </a:ext>
                  <a:ext uri="{FF2B5EF4-FFF2-40B4-BE49-F238E27FC236}">
                    <a16:creationId xmlns:a16="http://schemas.microsoft.com/office/drawing/2014/main" id="{00000000-0008-0000-0900-000031640100}"/>
                  </a:ext>
                </a:extLst>
              </xdr:cNvPr>
              <xdr:cNvSpPr/>
            </xdr:nvSpPr>
            <xdr:spPr bwMode="auto">
              <a:xfrm>
                <a:off x="5809590" y="7752507"/>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9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9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9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9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9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9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9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4524375" y="4257675"/>
              <a:ext cx="304800" cy="400050"/>
              <a:chOff x="4501773" y="3772581"/>
              <a:chExt cx="303832" cy="486865"/>
            </a:xfrm>
          </xdr:grpSpPr>
          <xdr:sp macro="" textlink="">
            <xdr:nvSpPr>
              <xdr:cNvPr id="79873" name="Option Button 1" hidden="1">
                <a:extLst>
                  <a:ext uri="{63B3BB69-23CF-44E3-9099-C40C66FF867C}">
                    <a14:compatExt spid="_x0000_s79873"/>
                  </a:ext>
                  <a:ext uri="{FF2B5EF4-FFF2-40B4-BE49-F238E27FC236}">
                    <a16:creationId xmlns:a16="http://schemas.microsoft.com/office/drawing/2014/main" id="{00000000-0008-0000-0A00-000001380100}"/>
                  </a:ext>
                </a:extLst>
              </xdr:cNvPr>
              <xdr:cNvSpPr/>
            </xdr:nvSpPr>
            <xdr:spPr bwMode="auto">
              <a:xfrm>
                <a:off x="4501773" y="3772581"/>
                <a:ext cx="303832" cy="2487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4" name="Option Button 2" hidden="1">
                <a:extLst>
                  <a:ext uri="{63B3BB69-23CF-44E3-9099-C40C66FF867C}">
                    <a14:compatExt spid="_x0000_s79874"/>
                  </a:ext>
                  <a:ext uri="{FF2B5EF4-FFF2-40B4-BE49-F238E27FC236}">
                    <a16:creationId xmlns:a16="http://schemas.microsoft.com/office/drawing/2014/main" id="{00000000-0008-0000-0A00-000002380100}"/>
                  </a:ext>
                </a:extLst>
              </xdr:cNvPr>
              <xdr:cNvSpPr/>
            </xdr:nvSpPr>
            <xdr:spPr bwMode="auto">
              <a:xfrm>
                <a:off x="4501773" y="4021322"/>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A00-000003000000}"/>
                </a:ext>
              </a:extLst>
            </xdr:cNvPr>
            <xdr:cNvGrpSpPr/>
          </xdr:nvGrpSpPr>
          <xdr:grpSpPr>
            <a:xfrm>
              <a:off x="4514850" y="4810125"/>
              <a:ext cx="304800" cy="714375"/>
              <a:chOff x="4479758" y="4496291"/>
              <a:chExt cx="301792" cy="780073"/>
            </a:xfrm>
          </xdr:grpSpPr>
          <xdr:sp macro="" textlink="">
            <xdr:nvSpPr>
              <xdr:cNvPr id="79875" name="Option Button 3" hidden="1">
                <a:extLst>
                  <a:ext uri="{63B3BB69-23CF-44E3-9099-C40C66FF867C}">
                    <a14:compatExt spid="_x0000_s79875"/>
                  </a:ext>
                  <a:ext uri="{FF2B5EF4-FFF2-40B4-BE49-F238E27FC236}">
                    <a16:creationId xmlns:a16="http://schemas.microsoft.com/office/drawing/2014/main" id="{00000000-0008-0000-0A00-000003380100}"/>
                  </a:ext>
                </a:extLst>
              </xdr:cNvPr>
              <xdr:cNvSpPr/>
            </xdr:nvSpPr>
            <xdr:spPr bwMode="auto">
              <a:xfrm>
                <a:off x="4479758" y="4496291"/>
                <a:ext cx="301792"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6" name="Option Button 4" hidden="1">
                <a:extLst>
                  <a:ext uri="{63B3BB69-23CF-44E3-9099-C40C66FF867C}">
                    <a14:compatExt spid="_x0000_s79876"/>
                  </a:ext>
                  <a:ext uri="{FF2B5EF4-FFF2-40B4-BE49-F238E27FC236}">
                    <a16:creationId xmlns:a16="http://schemas.microsoft.com/office/drawing/2014/main" id="{00000000-0008-0000-0A00-000004380100}"/>
                  </a:ext>
                </a:extLst>
              </xdr:cNvPr>
              <xdr:cNvSpPr/>
            </xdr:nvSpPr>
            <xdr:spPr bwMode="auto">
              <a:xfrm>
                <a:off x="4479758" y="4771022"/>
                <a:ext cx="301792"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7" name="Option Button 5" hidden="1">
                <a:extLst>
                  <a:ext uri="{63B3BB69-23CF-44E3-9099-C40C66FF867C}">
                    <a14:compatExt spid="_x0000_s79877"/>
                  </a:ext>
                  <a:ext uri="{FF2B5EF4-FFF2-40B4-BE49-F238E27FC236}">
                    <a16:creationId xmlns:a16="http://schemas.microsoft.com/office/drawing/2014/main" id="{00000000-0008-0000-0A00-000005380100}"/>
                  </a:ext>
                </a:extLst>
              </xdr:cNvPr>
              <xdr:cNvSpPr/>
            </xdr:nvSpPr>
            <xdr:spPr bwMode="auto">
              <a:xfrm>
                <a:off x="4479758" y="5028210"/>
                <a:ext cx="301792" cy="2481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4514850" y="5676898"/>
              <a:ext cx="304800" cy="698090"/>
              <a:chOff x="4549825" y="5456618"/>
              <a:chExt cx="308371" cy="762885"/>
            </a:xfrm>
          </xdr:grpSpPr>
          <xdr:sp macro="" textlink="">
            <xdr:nvSpPr>
              <xdr:cNvPr id="79878" name="Option Button 6" hidden="1">
                <a:extLst>
                  <a:ext uri="{63B3BB69-23CF-44E3-9099-C40C66FF867C}">
                    <a14:compatExt spid="_x0000_s79878"/>
                  </a:ext>
                  <a:ext uri="{FF2B5EF4-FFF2-40B4-BE49-F238E27FC236}">
                    <a16:creationId xmlns:a16="http://schemas.microsoft.com/office/drawing/2014/main" id="{00000000-0008-0000-0A00-000006380100}"/>
                  </a:ext>
                </a:extLst>
              </xdr:cNvPr>
              <xdr:cNvSpPr/>
            </xdr:nvSpPr>
            <xdr:spPr bwMode="auto">
              <a:xfrm>
                <a:off x="4549825" y="5456618"/>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9" name="Option Button 7" hidden="1">
                <a:extLst>
                  <a:ext uri="{63B3BB69-23CF-44E3-9099-C40C66FF867C}">
                    <a14:compatExt spid="_x0000_s79879"/>
                  </a:ext>
                  <a:ext uri="{FF2B5EF4-FFF2-40B4-BE49-F238E27FC236}">
                    <a16:creationId xmlns:a16="http://schemas.microsoft.com/office/drawing/2014/main" id="{00000000-0008-0000-0A00-000007380100}"/>
                  </a:ext>
                </a:extLst>
              </xdr:cNvPr>
              <xdr:cNvSpPr/>
            </xdr:nvSpPr>
            <xdr:spPr bwMode="auto">
              <a:xfrm>
                <a:off x="4549825" y="5722888"/>
                <a:ext cx="30837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80" name="Option Button 8" hidden="1">
                <a:extLst>
                  <a:ext uri="{63B3BB69-23CF-44E3-9099-C40C66FF867C}">
                    <a14:compatExt spid="_x0000_s79880"/>
                  </a:ext>
                  <a:ext uri="{FF2B5EF4-FFF2-40B4-BE49-F238E27FC236}">
                    <a16:creationId xmlns:a16="http://schemas.microsoft.com/office/drawing/2014/main" id="{00000000-0008-0000-0A00-000008380100}"/>
                  </a:ext>
                </a:extLst>
              </xdr:cNvPr>
              <xdr:cNvSpPr/>
            </xdr:nvSpPr>
            <xdr:spPr bwMode="auto">
              <a:xfrm>
                <a:off x="4549825" y="6000430"/>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79881" name="Option Button 9" hidden="1">
              <a:extLst>
                <a:ext uri="{63B3BB69-23CF-44E3-9099-C40C66FF867C}">
                  <a14:compatExt spid="_x0000_s79881"/>
                </a:ext>
                <a:ext uri="{FF2B5EF4-FFF2-40B4-BE49-F238E27FC236}">
                  <a16:creationId xmlns:a16="http://schemas.microsoft.com/office/drawing/2014/main" id="{00000000-0008-0000-0A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79882" name="Option Button 10" hidden="1">
              <a:extLst>
                <a:ext uri="{63B3BB69-23CF-44E3-9099-C40C66FF867C}">
                  <a14:compatExt spid="_x0000_s79882"/>
                </a:ext>
                <a:ext uri="{FF2B5EF4-FFF2-40B4-BE49-F238E27FC236}">
                  <a16:creationId xmlns:a16="http://schemas.microsoft.com/office/drawing/2014/main" id="{00000000-0008-0000-0A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A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A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A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5886450" y="9023132"/>
              <a:ext cx="304800" cy="371475"/>
              <a:chOff x="5763126" y="8931982"/>
              <a:chExt cx="301792" cy="494739"/>
            </a:xfrm>
          </xdr:grpSpPr>
          <xdr:sp macro="" textlink="">
            <xdr:nvSpPr>
              <xdr:cNvPr id="79883" name="Option Button 11" hidden="1">
                <a:extLst>
                  <a:ext uri="{63B3BB69-23CF-44E3-9099-C40C66FF867C}">
                    <a14:compatExt spid="_x0000_s79883"/>
                  </a:ext>
                  <a:ext uri="{FF2B5EF4-FFF2-40B4-BE49-F238E27FC236}">
                    <a16:creationId xmlns:a16="http://schemas.microsoft.com/office/drawing/2014/main" id="{00000000-0008-0000-0A00-00000B380100}"/>
                  </a:ext>
                </a:extLst>
              </xdr:cNvPr>
              <xdr:cNvSpPr/>
            </xdr:nvSpPr>
            <xdr:spPr bwMode="auto">
              <a:xfrm>
                <a:off x="5763126" y="8931982"/>
                <a:ext cx="301792"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84" name="Option Button 12" hidden="1">
                <a:extLst>
                  <a:ext uri="{63B3BB69-23CF-44E3-9099-C40C66FF867C}">
                    <a14:compatExt spid="_x0000_s79884"/>
                  </a:ext>
                  <a:ext uri="{FF2B5EF4-FFF2-40B4-BE49-F238E27FC236}">
                    <a16:creationId xmlns:a16="http://schemas.microsoft.com/office/drawing/2014/main" id="{00000000-0008-0000-0A00-00000C380100}"/>
                  </a:ext>
                </a:extLst>
              </xdr:cNvPr>
              <xdr:cNvSpPr/>
            </xdr:nvSpPr>
            <xdr:spPr bwMode="auto">
              <a:xfrm>
                <a:off x="5763126" y="9207646"/>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19</xdr:row>
          <xdr:rowOff>114300</xdr:rowOff>
        </xdr:from>
        <xdr:to>
          <xdr:col>29</xdr:col>
          <xdr:colOff>85725</xdr:colOff>
          <xdr:row>22</xdr:row>
          <xdr:rowOff>95250</xdr:rowOff>
        </xdr:to>
        <xdr:sp macro="" textlink="">
          <xdr:nvSpPr>
            <xdr:cNvPr id="79885" name="Group Box 13" hidden="1">
              <a:extLst>
                <a:ext uri="{63B3BB69-23CF-44E3-9099-C40C66FF867C}">
                  <a14:compatExt spid="_x0000_s79885"/>
                </a:ext>
                <a:ext uri="{FF2B5EF4-FFF2-40B4-BE49-F238E27FC236}">
                  <a16:creationId xmlns:a16="http://schemas.microsoft.com/office/drawing/2014/main" id="{00000000-0008-0000-0A00-00000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79886" name="Group Box 14" hidden="1">
              <a:extLst>
                <a:ext uri="{63B3BB69-23CF-44E3-9099-C40C66FF867C}">
                  <a14:compatExt spid="_x0000_s79886"/>
                </a:ext>
                <a:ext uri="{FF2B5EF4-FFF2-40B4-BE49-F238E27FC236}">
                  <a16:creationId xmlns:a16="http://schemas.microsoft.com/office/drawing/2014/main" id="{00000000-0008-0000-0A00-00000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79887" name="Group Box 15" hidden="1">
              <a:extLst>
                <a:ext uri="{63B3BB69-23CF-44E3-9099-C40C66FF867C}">
                  <a14:compatExt spid="_x0000_s79887"/>
                </a:ext>
                <a:ext uri="{FF2B5EF4-FFF2-40B4-BE49-F238E27FC236}">
                  <a16:creationId xmlns:a16="http://schemas.microsoft.com/office/drawing/2014/main" id="{00000000-0008-0000-0A00-00000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133350</xdr:rowOff>
        </xdr:from>
        <xdr:to>
          <xdr:col>30</xdr:col>
          <xdr:colOff>57150</xdr:colOff>
          <xdr:row>35</xdr:row>
          <xdr:rowOff>0</xdr:rowOff>
        </xdr:to>
        <xdr:sp macro="" textlink="">
          <xdr:nvSpPr>
            <xdr:cNvPr id="79888" name="Group Box 16" hidden="1">
              <a:extLst>
                <a:ext uri="{63B3BB69-23CF-44E3-9099-C40C66FF867C}">
                  <a14:compatExt spid="_x0000_s79888"/>
                </a:ext>
                <a:ext uri="{FF2B5EF4-FFF2-40B4-BE49-F238E27FC236}">
                  <a16:creationId xmlns:a16="http://schemas.microsoft.com/office/drawing/2014/main" id="{00000000-0008-0000-0A00-00001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A00-00000A000000}"/>
                </a:ext>
              </a:extLst>
            </xdr:cNvPr>
            <xdr:cNvGrpSpPr/>
          </xdr:nvGrpSpPr>
          <xdr:grpSpPr>
            <a:xfrm>
              <a:off x="4514850" y="6543675"/>
              <a:ext cx="304800" cy="638175"/>
              <a:chOff x="4549825" y="6438960"/>
              <a:chExt cx="308371" cy="779255"/>
            </a:xfrm>
          </xdr:grpSpPr>
          <xdr:sp macro="" textlink="">
            <xdr:nvSpPr>
              <xdr:cNvPr id="79889" name="Option Button 17" hidden="1">
                <a:extLst>
                  <a:ext uri="{63B3BB69-23CF-44E3-9099-C40C66FF867C}">
                    <a14:compatExt spid="_x0000_s79889"/>
                  </a:ext>
                  <a:ext uri="{FF2B5EF4-FFF2-40B4-BE49-F238E27FC236}">
                    <a16:creationId xmlns:a16="http://schemas.microsoft.com/office/drawing/2014/main" id="{00000000-0008-0000-0A00-000011380100}"/>
                  </a:ext>
                </a:extLst>
              </xdr:cNvPr>
              <xdr:cNvSpPr/>
            </xdr:nvSpPr>
            <xdr:spPr bwMode="auto">
              <a:xfrm>
                <a:off x="4549825" y="6438960"/>
                <a:ext cx="308371" cy="2381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90" name="Option Button 18" hidden="1">
                <a:extLst>
                  <a:ext uri="{63B3BB69-23CF-44E3-9099-C40C66FF867C}">
                    <a14:compatExt spid="_x0000_s79890"/>
                  </a:ext>
                  <a:ext uri="{FF2B5EF4-FFF2-40B4-BE49-F238E27FC236}">
                    <a16:creationId xmlns:a16="http://schemas.microsoft.com/office/drawing/2014/main" id="{00000000-0008-0000-0A00-000012380100}"/>
                  </a:ext>
                </a:extLst>
              </xdr:cNvPr>
              <xdr:cNvSpPr/>
            </xdr:nvSpPr>
            <xdr:spPr bwMode="auto">
              <a:xfrm>
                <a:off x="4549825" y="6714679"/>
                <a:ext cx="308371" cy="2190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91" name="Option Button 19" hidden="1">
                <a:extLst>
                  <a:ext uri="{63B3BB69-23CF-44E3-9099-C40C66FF867C}">
                    <a14:compatExt spid="_x0000_s79891"/>
                  </a:ext>
                  <a:ext uri="{FF2B5EF4-FFF2-40B4-BE49-F238E27FC236}">
                    <a16:creationId xmlns:a16="http://schemas.microsoft.com/office/drawing/2014/main" id="{00000000-0008-0000-0A00-000013380100}"/>
                  </a:ext>
                </a:extLst>
              </xdr:cNvPr>
              <xdr:cNvSpPr/>
            </xdr:nvSpPr>
            <xdr:spPr bwMode="auto">
              <a:xfrm>
                <a:off x="4549825" y="6999138"/>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79892" name="Group Box 20" hidden="1">
              <a:extLst>
                <a:ext uri="{63B3BB69-23CF-44E3-9099-C40C66FF867C}">
                  <a14:compatExt spid="_x0000_s79892"/>
                </a:ext>
                <a:ext uri="{FF2B5EF4-FFF2-40B4-BE49-F238E27FC236}">
                  <a16:creationId xmlns:a16="http://schemas.microsoft.com/office/drawing/2014/main" id="{00000000-0008-0000-0A00-00001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79893" name="Group Box 21" hidden="1">
              <a:extLst>
                <a:ext uri="{63B3BB69-23CF-44E3-9099-C40C66FF867C}">
                  <a14:compatExt spid="_x0000_s79893"/>
                </a:ext>
                <a:ext uri="{FF2B5EF4-FFF2-40B4-BE49-F238E27FC236}">
                  <a16:creationId xmlns:a16="http://schemas.microsoft.com/office/drawing/2014/main" id="{00000000-0008-0000-0A00-00001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79894" name="Group Box 22" hidden="1">
              <a:extLst>
                <a:ext uri="{63B3BB69-23CF-44E3-9099-C40C66FF867C}">
                  <a14:compatExt spid="_x0000_s79894"/>
                </a:ext>
                <a:ext uri="{FF2B5EF4-FFF2-40B4-BE49-F238E27FC236}">
                  <a16:creationId xmlns:a16="http://schemas.microsoft.com/office/drawing/2014/main" id="{00000000-0008-0000-0A00-00001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28575</xdr:colOff>
          <xdr:row>34</xdr:row>
          <xdr:rowOff>123825</xdr:rowOff>
        </xdr:to>
        <xdr:sp macro="" textlink="">
          <xdr:nvSpPr>
            <xdr:cNvPr id="79895" name="Group Box 23" hidden="1">
              <a:extLst>
                <a:ext uri="{63B3BB69-23CF-44E3-9099-C40C66FF867C}">
                  <a14:compatExt spid="_x0000_s79895"/>
                </a:ext>
                <a:ext uri="{FF2B5EF4-FFF2-40B4-BE49-F238E27FC236}">
                  <a16:creationId xmlns:a16="http://schemas.microsoft.com/office/drawing/2014/main" id="{00000000-0008-0000-0A00-00001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34</xdr:row>
          <xdr:rowOff>9525</xdr:rowOff>
        </xdr:from>
        <xdr:to>
          <xdr:col>38</xdr:col>
          <xdr:colOff>85725</xdr:colOff>
          <xdr:row>38</xdr:row>
          <xdr:rowOff>85725</xdr:rowOff>
        </xdr:to>
        <xdr:sp macro="" textlink="">
          <xdr:nvSpPr>
            <xdr:cNvPr id="79896" name="Group Box 24" hidden="1">
              <a:extLst>
                <a:ext uri="{63B3BB69-23CF-44E3-9099-C40C66FF867C}">
                  <a14:compatExt spid="_x0000_s79896"/>
                </a:ext>
                <a:ext uri="{FF2B5EF4-FFF2-40B4-BE49-F238E27FC236}">
                  <a16:creationId xmlns:a16="http://schemas.microsoft.com/office/drawing/2014/main" id="{00000000-0008-0000-0A00-00001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42</xdr:row>
          <xdr:rowOff>85725</xdr:rowOff>
        </xdr:to>
        <xdr:sp macro="" textlink="">
          <xdr:nvSpPr>
            <xdr:cNvPr id="79897" name="Group Box 25" hidden="1">
              <a:extLst>
                <a:ext uri="{63B3BB69-23CF-44E3-9099-C40C66FF867C}">
                  <a14:compatExt spid="_x0000_s79897"/>
                </a:ext>
                <a:ext uri="{FF2B5EF4-FFF2-40B4-BE49-F238E27FC236}">
                  <a16:creationId xmlns:a16="http://schemas.microsoft.com/office/drawing/2014/main" id="{00000000-0008-0000-0A00-00001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38100</xdr:rowOff>
        </xdr:from>
        <xdr:to>
          <xdr:col>38</xdr:col>
          <xdr:colOff>57150</xdr:colOff>
          <xdr:row>46</xdr:row>
          <xdr:rowOff>66675</xdr:rowOff>
        </xdr:to>
        <xdr:sp macro="" textlink="">
          <xdr:nvSpPr>
            <xdr:cNvPr id="79898" name="Group Box 26" hidden="1">
              <a:extLst>
                <a:ext uri="{63B3BB69-23CF-44E3-9099-C40C66FF867C}">
                  <a14:compatExt spid="_x0000_s79898"/>
                </a:ext>
                <a:ext uri="{FF2B5EF4-FFF2-40B4-BE49-F238E27FC236}">
                  <a16:creationId xmlns:a16="http://schemas.microsoft.com/office/drawing/2014/main" id="{00000000-0008-0000-0A00-00001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123825</xdr:rowOff>
        </xdr:from>
        <xdr:to>
          <xdr:col>30</xdr:col>
          <xdr:colOff>47625</xdr:colOff>
          <xdr:row>23</xdr:row>
          <xdr:rowOff>85725</xdr:rowOff>
        </xdr:to>
        <xdr:sp macro="" textlink="">
          <xdr:nvSpPr>
            <xdr:cNvPr id="79899" name="Group Box 27" hidden="1">
              <a:extLst>
                <a:ext uri="{63B3BB69-23CF-44E3-9099-C40C66FF867C}">
                  <a14:compatExt spid="_x0000_s79899"/>
                </a:ext>
                <a:ext uri="{FF2B5EF4-FFF2-40B4-BE49-F238E27FC236}">
                  <a16:creationId xmlns:a16="http://schemas.microsoft.com/office/drawing/2014/main" id="{00000000-0008-0000-0A00-00001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A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A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A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A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79900" name="Group Box 28" hidden="1">
              <a:extLst>
                <a:ext uri="{63B3BB69-23CF-44E3-9099-C40C66FF867C}">
                  <a14:compatExt spid="_x0000_s79900"/>
                </a:ext>
                <a:ext uri="{FF2B5EF4-FFF2-40B4-BE49-F238E27FC236}">
                  <a16:creationId xmlns:a16="http://schemas.microsoft.com/office/drawing/2014/main" id="{00000000-0008-0000-0A00-00001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A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A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A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A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79901" name="Group Box 29" hidden="1">
              <a:extLst>
                <a:ext uri="{63B3BB69-23CF-44E3-9099-C40C66FF867C}">
                  <a14:compatExt spid="_x0000_s79901"/>
                </a:ext>
                <a:ext uri="{FF2B5EF4-FFF2-40B4-BE49-F238E27FC236}">
                  <a16:creationId xmlns:a16="http://schemas.microsoft.com/office/drawing/2014/main" id="{00000000-0008-0000-0A00-00001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A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A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A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A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A00-000019000000}"/>
                </a:ext>
              </a:extLst>
            </xdr:cNvPr>
            <xdr:cNvGrpSpPr/>
          </xdr:nvGrpSpPr>
          <xdr:grpSpPr>
            <a:xfrm>
              <a:off x="5890074" y="8154125"/>
              <a:ext cx="220577" cy="694590"/>
              <a:chOff x="5767514" y="8168717"/>
              <a:chExt cx="217624" cy="792562"/>
            </a:xfrm>
          </xdr:grpSpPr>
          <xdr:sp macro="" textlink="">
            <xdr:nvSpPr>
              <xdr:cNvPr id="79902" name="Option Button 30" hidden="1">
                <a:extLst>
                  <a:ext uri="{63B3BB69-23CF-44E3-9099-C40C66FF867C}">
                    <a14:compatExt spid="_x0000_s79902"/>
                  </a:ext>
                  <a:ext uri="{FF2B5EF4-FFF2-40B4-BE49-F238E27FC236}">
                    <a16:creationId xmlns:a16="http://schemas.microsoft.com/office/drawing/2014/main" id="{00000000-0008-0000-0A00-00001E380100}"/>
                  </a:ext>
                </a:extLst>
              </xdr:cNvPr>
              <xdr:cNvSpPr/>
            </xdr:nvSpPr>
            <xdr:spPr bwMode="auto">
              <a:xfrm>
                <a:off x="5768067" y="8168717"/>
                <a:ext cx="217071"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3" name="Option Button 31" hidden="1">
                <a:extLst>
                  <a:ext uri="{63B3BB69-23CF-44E3-9099-C40C66FF867C}">
                    <a14:compatExt spid="_x0000_s79903"/>
                  </a:ext>
                  <a:ext uri="{FF2B5EF4-FFF2-40B4-BE49-F238E27FC236}">
                    <a16:creationId xmlns:a16="http://schemas.microsoft.com/office/drawing/2014/main" id="{00000000-0008-0000-0A00-00001F380100}"/>
                  </a:ext>
                </a:extLst>
              </xdr:cNvPr>
              <xdr:cNvSpPr/>
            </xdr:nvSpPr>
            <xdr:spPr bwMode="auto">
              <a:xfrm>
                <a:off x="5767514" y="8723153"/>
                <a:ext cx="216066"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A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A00-00001D000000}"/>
                </a:ext>
              </a:extLst>
            </xdr:cNvPr>
            <xdr:cNvGrpSpPr>
              <a:grpSpLocks/>
            </xdr:cNvGrpSpPr>
          </xdr:nvGrpSpPr>
          <xdr:grpSpPr bwMode="auto">
            <a:xfrm>
              <a:off x="5886450" y="4238625"/>
              <a:ext cx="304800" cy="419100"/>
              <a:chOff x="45017" y="37725"/>
              <a:chExt cx="3039" cy="4869"/>
            </a:xfrm>
          </xdr:grpSpPr>
          <xdr:sp macro="" textlink="">
            <xdr:nvSpPr>
              <xdr:cNvPr id="79904" name="Option Button 32" hidden="1">
                <a:extLst>
                  <a:ext uri="{63B3BB69-23CF-44E3-9099-C40C66FF867C}">
                    <a14:compatExt spid="_x0000_s79904"/>
                  </a:ext>
                  <a:ext uri="{FF2B5EF4-FFF2-40B4-BE49-F238E27FC236}">
                    <a16:creationId xmlns:a16="http://schemas.microsoft.com/office/drawing/2014/main" id="{00000000-0008-0000-0A00-0000203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5" name="Option Button 33" hidden="1">
                <a:extLst>
                  <a:ext uri="{63B3BB69-23CF-44E3-9099-C40C66FF867C}">
                    <a14:compatExt spid="_x0000_s79905"/>
                  </a:ext>
                  <a:ext uri="{FF2B5EF4-FFF2-40B4-BE49-F238E27FC236}">
                    <a16:creationId xmlns:a16="http://schemas.microsoft.com/office/drawing/2014/main" id="{00000000-0008-0000-0A00-0000213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A00-00001E000000}"/>
                </a:ext>
              </a:extLst>
            </xdr:cNvPr>
            <xdr:cNvGrpSpPr>
              <a:grpSpLocks/>
            </xdr:cNvGrpSpPr>
          </xdr:nvGrpSpPr>
          <xdr:grpSpPr bwMode="auto">
            <a:xfrm>
              <a:off x="5886450" y="4816566"/>
              <a:ext cx="304800" cy="692604"/>
              <a:chOff x="57686" y="45007"/>
              <a:chExt cx="3018" cy="8207"/>
            </a:xfrm>
          </xdr:grpSpPr>
          <xdr:sp macro="" textlink="">
            <xdr:nvSpPr>
              <xdr:cNvPr id="79906" name="Option Button 34" hidden="1">
                <a:extLst>
                  <a:ext uri="{63B3BB69-23CF-44E3-9099-C40C66FF867C}">
                    <a14:compatExt spid="_x0000_s79906"/>
                  </a:ext>
                  <a:ext uri="{FF2B5EF4-FFF2-40B4-BE49-F238E27FC236}">
                    <a16:creationId xmlns:a16="http://schemas.microsoft.com/office/drawing/2014/main" id="{00000000-0008-0000-0A00-0000223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7" name="Option Button 35" hidden="1">
                <a:extLst>
                  <a:ext uri="{63B3BB69-23CF-44E3-9099-C40C66FF867C}">
                    <a14:compatExt spid="_x0000_s79907"/>
                  </a:ext>
                  <a:ext uri="{FF2B5EF4-FFF2-40B4-BE49-F238E27FC236}">
                    <a16:creationId xmlns:a16="http://schemas.microsoft.com/office/drawing/2014/main" id="{00000000-0008-0000-0A00-0000233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8" name="Option Button 36" hidden="1">
                <a:extLst>
                  <a:ext uri="{63B3BB69-23CF-44E3-9099-C40C66FF867C}">
                    <a14:compatExt spid="_x0000_s79908"/>
                  </a:ext>
                  <a:ext uri="{FF2B5EF4-FFF2-40B4-BE49-F238E27FC236}">
                    <a16:creationId xmlns:a16="http://schemas.microsoft.com/office/drawing/2014/main" id="{00000000-0008-0000-0A00-0000243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A00-00001F000000}"/>
                </a:ext>
              </a:extLst>
            </xdr:cNvPr>
            <xdr:cNvGrpSpPr>
              <a:grpSpLocks/>
            </xdr:cNvGrpSpPr>
          </xdr:nvGrpSpPr>
          <xdr:grpSpPr bwMode="auto">
            <a:xfrm>
              <a:off x="5886450" y="5676900"/>
              <a:ext cx="304800" cy="714375"/>
              <a:chOff x="57631" y="54838"/>
              <a:chExt cx="3018" cy="7876"/>
            </a:xfrm>
          </xdr:grpSpPr>
          <xdr:sp macro="" textlink="">
            <xdr:nvSpPr>
              <xdr:cNvPr id="79909" name="Option Button 37" hidden="1">
                <a:extLst>
                  <a:ext uri="{63B3BB69-23CF-44E3-9099-C40C66FF867C}">
                    <a14:compatExt spid="_x0000_s79909"/>
                  </a:ext>
                  <a:ext uri="{FF2B5EF4-FFF2-40B4-BE49-F238E27FC236}">
                    <a16:creationId xmlns:a16="http://schemas.microsoft.com/office/drawing/2014/main" id="{00000000-0008-0000-0A00-0000253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0" name="Option Button 38" hidden="1">
                <a:extLst>
                  <a:ext uri="{63B3BB69-23CF-44E3-9099-C40C66FF867C}">
                    <a14:compatExt spid="_x0000_s79910"/>
                  </a:ext>
                  <a:ext uri="{FF2B5EF4-FFF2-40B4-BE49-F238E27FC236}">
                    <a16:creationId xmlns:a16="http://schemas.microsoft.com/office/drawing/2014/main" id="{00000000-0008-0000-0A00-0000263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1" name="Option Button 39" hidden="1">
                <a:extLst>
                  <a:ext uri="{63B3BB69-23CF-44E3-9099-C40C66FF867C}">
                    <a14:compatExt spid="_x0000_s79911"/>
                  </a:ext>
                  <a:ext uri="{FF2B5EF4-FFF2-40B4-BE49-F238E27FC236}">
                    <a16:creationId xmlns:a16="http://schemas.microsoft.com/office/drawing/2014/main" id="{00000000-0008-0000-0A00-0000273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A00-000020000000}"/>
                </a:ext>
              </a:extLst>
            </xdr:cNvPr>
            <xdr:cNvGrpSpPr>
              <a:grpSpLocks/>
            </xdr:cNvGrpSpPr>
          </xdr:nvGrpSpPr>
          <xdr:grpSpPr bwMode="auto">
            <a:xfrm>
              <a:off x="5886450" y="6543675"/>
              <a:ext cx="304800" cy="638175"/>
              <a:chOff x="57631" y="54838"/>
              <a:chExt cx="3018" cy="7963"/>
            </a:xfrm>
          </xdr:grpSpPr>
          <xdr:sp macro="" textlink="">
            <xdr:nvSpPr>
              <xdr:cNvPr id="79912" name="Option Button 40" hidden="1">
                <a:extLst>
                  <a:ext uri="{63B3BB69-23CF-44E3-9099-C40C66FF867C}">
                    <a14:compatExt spid="_x0000_s79912"/>
                  </a:ext>
                  <a:ext uri="{FF2B5EF4-FFF2-40B4-BE49-F238E27FC236}">
                    <a16:creationId xmlns:a16="http://schemas.microsoft.com/office/drawing/2014/main" id="{00000000-0008-0000-0A00-0000283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3" name="Option Button 41" hidden="1">
                <a:extLst>
                  <a:ext uri="{63B3BB69-23CF-44E3-9099-C40C66FF867C}">
                    <a14:compatExt spid="_x0000_s79913"/>
                  </a:ext>
                  <a:ext uri="{FF2B5EF4-FFF2-40B4-BE49-F238E27FC236}">
                    <a16:creationId xmlns:a16="http://schemas.microsoft.com/office/drawing/2014/main" id="{00000000-0008-0000-0A00-0000293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4" name="Option Button 42" hidden="1">
                <a:extLst>
                  <a:ext uri="{63B3BB69-23CF-44E3-9099-C40C66FF867C}">
                    <a14:compatExt spid="_x0000_s79914"/>
                  </a:ext>
                  <a:ext uri="{FF2B5EF4-FFF2-40B4-BE49-F238E27FC236}">
                    <a16:creationId xmlns:a16="http://schemas.microsoft.com/office/drawing/2014/main" id="{00000000-0008-0000-0A00-00002A3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A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A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A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A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A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A00-000026000000}"/>
                </a:ext>
              </a:extLst>
            </xdr:cNvPr>
            <xdr:cNvGrpSpPr>
              <a:grpSpLocks/>
            </xdr:cNvGrpSpPr>
          </xdr:nvGrpSpPr>
          <xdr:grpSpPr bwMode="auto">
            <a:xfrm>
              <a:off x="4512828" y="7322876"/>
              <a:ext cx="232948" cy="707094"/>
              <a:chOff x="45321" y="72871"/>
              <a:chExt cx="2304" cy="6586"/>
            </a:xfrm>
          </xdr:grpSpPr>
          <xdr:sp macro="" textlink="">
            <xdr:nvSpPr>
              <xdr:cNvPr id="79915" name="Option Button 43" hidden="1">
                <a:extLst>
                  <a:ext uri="{63B3BB69-23CF-44E3-9099-C40C66FF867C}">
                    <a14:compatExt spid="_x0000_s79915"/>
                  </a:ext>
                  <a:ext uri="{FF2B5EF4-FFF2-40B4-BE49-F238E27FC236}">
                    <a16:creationId xmlns:a16="http://schemas.microsoft.com/office/drawing/2014/main" id="{00000000-0008-0000-0A00-00002B3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6" name="Option Button 44" hidden="1">
                <a:extLst>
                  <a:ext uri="{63B3BB69-23CF-44E3-9099-C40C66FF867C}">
                    <a14:compatExt spid="_x0000_s79916"/>
                  </a:ext>
                  <a:ext uri="{FF2B5EF4-FFF2-40B4-BE49-F238E27FC236}">
                    <a16:creationId xmlns:a16="http://schemas.microsoft.com/office/drawing/2014/main" id="{00000000-0008-0000-0A00-00002C3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A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a:extLst>
                <a:ext uri="{FF2B5EF4-FFF2-40B4-BE49-F238E27FC236}">
                  <a16:creationId xmlns:a16="http://schemas.microsoft.com/office/drawing/2014/main" id="{00000000-0008-0000-0A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A00-00002B000000}"/>
                </a:ext>
              </a:extLst>
            </xdr:cNvPr>
            <xdr:cNvGrpSpPr/>
          </xdr:nvGrpSpPr>
          <xdr:grpSpPr>
            <a:xfrm>
              <a:off x="4523531" y="8146752"/>
              <a:ext cx="200248" cy="744722"/>
              <a:chOff x="4538977" y="8166001"/>
              <a:chExt cx="208651" cy="749829"/>
            </a:xfrm>
          </xdr:grpSpPr>
          <xdr:sp macro="" textlink="">
            <xdr:nvSpPr>
              <xdr:cNvPr id="79917" name="Option Button 45" hidden="1">
                <a:extLst>
                  <a:ext uri="{63B3BB69-23CF-44E3-9099-C40C66FF867C}">
                    <a14:compatExt spid="_x0000_s79917"/>
                  </a:ext>
                  <a:ext uri="{FF2B5EF4-FFF2-40B4-BE49-F238E27FC236}">
                    <a16:creationId xmlns:a16="http://schemas.microsoft.com/office/drawing/2014/main" id="{00000000-0008-0000-0A00-00002D380100}"/>
                  </a:ext>
                </a:extLst>
              </xdr:cNvPr>
              <xdr:cNvSpPr/>
            </xdr:nvSpPr>
            <xdr:spPr bwMode="auto">
              <a:xfrm>
                <a:off x="4540517" y="8166001"/>
                <a:ext cx="207111" cy="24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8" name="Option Button 46" hidden="1">
                <a:extLst>
                  <a:ext uri="{63B3BB69-23CF-44E3-9099-C40C66FF867C}">
                    <a14:compatExt spid="_x0000_s79918"/>
                  </a:ext>
                  <a:ext uri="{FF2B5EF4-FFF2-40B4-BE49-F238E27FC236}">
                    <a16:creationId xmlns:a16="http://schemas.microsoft.com/office/drawing/2014/main" id="{00000000-0008-0000-0A00-00002E380100}"/>
                  </a:ext>
                </a:extLst>
              </xdr:cNvPr>
              <xdr:cNvSpPr/>
            </xdr:nvSpPr>
            <xdr:spPr bwMode="auto">
              <a:xfrm>
                <a:off x="4538977" y="8640713"/>
                <a:ext cx="186516" cy="2751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114300</xdr:colOff>
          <xdr:row>43</xdr:row>
          <xdr:rowOff>0</xdr:rowOff>
        </xdr:to>
        <xdr:sp macro="" textlink="">
          <xdr:nvSpPr>
            <xdr:cNvPr id="79919" name="Group Box 47" hidden="1">
              <a:extLst>
                <a:ext uri="{63B3BB69-23CF-44E3-9099-C40C66FF867C}">
                  <a14:compatExt spid="_x0000_s79919"/>
                </a:ext>
                <a:ext uri="{FF2B5EF4-FFF2-40B4-BE49-F238E27FC236}">
                  <a16:creationId xmlns:a16="http://schemas.microsoft.com/office/drawing/2014/main" id="{00000000-0008-0000-0A00-00002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141313</xdr:colOff>
          <xdr:row>34</xdr:row>
          <xdr:rowOff>129511</xdr:rowOff>
        </xdr:from>
        <xdr:to>
          <xdr:col>37</xdr:col>
          <xdr:colOff>24879</xdr:colOff>
          <xdr:row>38</xdr:row>
          <xdr:rowOff>19476</xdr:rowOff>
        </xdr:to>
        <xdr:grpSp>
          <xdr:nvGrpSpPr>
            <xdr:cNvPr id="46" name="グループ化 45">
              <a:extLst>
                <a:ext uri="{FF2B5EF4-FFF2-40B4-BE49-F238E27FC236}">
                  <a16:creationId xmlns:a16="http://schemas.microsoft.com/office/drawing/2014/main" id="{00000000-0008-0000-0A00-00002E000000}"/>
                </a:ext>
              </a:extLst>
            </xdr:cNvPr>
            <xdr:cNvGrpSpPr/>
          </xdr:nvGrpSpPr>
          <xdr:grpSpPr>
            <a:xfrm>
              <a:off x="5894413" y="7311361"/>
              <a:ext cx="207416" cy="718640"/>
              <a:chOff x="5898950" y="7305244"/>
              <a:chExt cx="210544" cy="718080"/>
            </a:xfrm>
          </xdr:grpSpPr>
          <xdr:sp macro="" textlink="">
            <xdr:nvSpPr>
              <xdr:cNvPr id="79953" name="Option Button 81" hidden="1">
                <a:extLst>
                  <a:ext uri="{63B3BB69-23CF-44E3-9099-C40C66FF867C}">
                    <a14:compatExt spid="_x0000_s79953"/>
                  </a:ext>
                  <a:ext uri="{FF2B5EF4-FFF2-40B4-BE49-F238E27FC236}">
                    <a16:creationId xmlns:a16="http://schemas.microsoft.com/office/drawing/2014/main" id="{00000000-0008-0000-0A00-000051380100}"/>
                  </a:ext>
                </a:extLst>
              </xdr:cNvPr>
              <xdr:cNvSpPr/>
            </xdr:nvSpPr>
            <xdr:spPr bwMode="auto">
              <a:xfrm>
                <a:off x="5898950" y="7305244"/>
                <a:ext cx="206990" cy="247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54" name="Option Button 82" hidden="1">
                <a:extLst>
                  <a:ext uri="{63B3BB69-23CF-44E3-9099-C40C66FF867C}">
                    <a14:compatExt spid="_x0000_s79954"/>
                  </a:ext>
                  <a:ext uri="{FF2B5EF4-FFF2-40B4-BE49-F238E27FC236}">
                    <a16:creationId xmlns:a16="http://schemas.microsoft.com/office/drawing/2014/main" id="{00000000-0008-0000-0A00-000052380100}"/>
                  </a:ext>
                </a:extLst>
              </xdr:cNvPr>
              <xdr:cNvSpPr/>
            </xdr:nvSpPr>
            <xdr:spPr bwMode="auto">
              <a:xfrm>
                <a:off x="5900085" y="7775532"/>
                <a:ext cx="209409" cy="247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69021</xdr:colOff>
      <xdr:row>2</xdr:row>
      <xdr:rowOff>27608</xdr:rowOff>
    </xdr:from>
    <xdr:to>
      <xdr:col>103</xdr:col>
      <xdr:colOff>247141</xdr:colOff>
      <xdr:row>15</xdr:row>
      <xdr:rowOff>71692</xdr:rowOff>
    </xdr:to>
    <xdr:grpSp>
      <xdr:nvGrpSpPr>
        <xdr:cNvPr id="44" name="グループ化 43">
          <a:extLst>
            <a:ext uri="{FF2B5EF4-FFF2-40B4-BE49-F238E27FC236}">
              <a16:creationId xmlns:a16="http://schemas.microsoft.com/office/drawing/2014/main" id="{00000000-0008-0000-0A00-00002C000000}"/>
            </a:ext>
          </a:extLst>
        </xdr:cNvPr>
        <xdr:cNvGrpSpPr/>
      </xdr:nvGrpSpPr>
      <xdr:grpSpPr>
        <a:xfrm>
          <a:off x="9498771" y="503858"/>
          <a:ext cx="8112445" cy="3254009"/>
          <a:chOff x="9535241" y="491613"/>
          <a:chExt cx="8060403" cy="3246693"/>
        </a:xfrm>
      </xdr:grpSpPr>
      <xdr:sp macro="" textlink="">
        <xdr:nvSpPr>
          <xdr:cNvPr id="45" name="正方形/長方形 44">
            <a:extLst>
              <a:ext uri="{FF2B5EF4-FFF2-40B4-BE49-F238E27FC236}">
                <a16:creationId xmlns:a16="http://schemas.microsoft.com/office/drawing/2014/main" id="{00000000-0008-0000-0A00-00002D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A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A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A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A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A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twoCellAnchor editAs="oneCell">
    <xdr:from>
      <xdr:col>0</xdr:col>
      <xdr:colOff>0</xdr:colOff>
      <xdr:row>0</xdr:row>
      <xdr:rowOff>0</xdr:rowOff>
    </xdr:from>
    <xdr:to>
      <xdr:col>1</xdr:col>
      <xdr:colOff>47625</xdr:colOff>
      <xdr:row>4</xdr:row>
      <xdr:rowOff>409575</xdr:rowOff>
    </xdr:to>
    <xdr:pic>
      <xdr:nvPicPr>
        <xdr:cNvPr id="52" name="図 51" hidden="1">
          <a:extLst>
            <a:ext uri="{FF2B5EF4-FFF2-40B4-BE49-F238E27FC236}">
              <a16:creationId xmlns:a16="http://schemas.microsoft.com/office/drawing/2014/main" id="{00000000-0008-0000-0A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145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21</xdr:row>
          <xdr:rowOff>247650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524375" y="4257675"/>
              <a:ext cx="304800" cy="400050"/>
              <a:chOff x="4501773" y="3772566"/>
              <a:chExt cx="303832" cy="486896"/>
            </a:xfrm>
          </xdr:grpSpPr>
          <xdr:sp macro="" textlink="">
            <xdr:nvSpPr>
              <xdr:cNvPr id="19464" name="Option Button 1"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4501773" y="3772566"/>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5" name="Option Button 2"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4501773" y="4021339"/>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25</xdr:row>
          <xdr:rowOff>238125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514850" y="4810125"/>
              <a:ext cx="304800" cy="714375"/>
              <a:chOff x="4479758" y="4496288"/>
              <a:chExt cx="301792" cy="780068"/>
            </a:xfrm>
          </xdr:grpSpPr>
          <xdr:sp macro="" textlink="">
            <xdr:nvSpPr>
              <xdr:cNvPr id="19467" name="Option Button 3"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4479758" y="4496288"/>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8" name="Option Button 4"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70" name="Option Button 5"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4479758" y="5028203"/>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514850" y="5676898"/>
              <a:ext cx="304800" cy="698090"/>
              <a:chOff x="4549825" y="5456618"/>
              <a:chExt cx="308371" cy="762880"/>
            </a:xfrm>
          </xdr:grpSpPr>
          <xdr:sp macro="" textlink="">
            <xdr:nvSpPr>
              <xdr:cNvPr id="19482" name="Option Button 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4549825" y="5456618"/>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3" name="Option Button 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4549825" y="5722888"/>
                <a:ext cx="308371"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4" name="Option Button 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4549825" y="600042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19492" name="Option Button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19493" name="Option Button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5886450" y="5676900"/>
          <a:ext cx="304800" cy="714375"/>
          <a:chOff x="5763126" y="5483886"/>
          <a:chExt cx="301792" cy="787582"/>
        </a:xfrm>
      </xdr:grpSpPr>
      <xdr:sp macro="" textlink="">
        <xdr:nvSpPr>
          <xdr:cNvPr id="19499"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100-00002B4C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0"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100-00002C4C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1"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100-00002D4C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5886450" y="9023132"/>
              <a:ext cx="304800" cy="371475"/>
              <a:chOff x="5763126" y="8931925"/>
              <a:chExt cx="301792" cy="494774"/>
            </a:xfrm>
          </xdr:grpSpPr>
          <xdr:sp macro="" textlink="">
            <xdr:nvSpPr>
              <xdr:cNvPr id="19509" name="Option Button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5763126" y="8931925"/>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10" name="Option Button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5763126" y="9207624"/>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19511" name="Group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19512" name="Group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19513" name="Group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19514" name="Group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33</xdr:row>
          <xdr:rowOff>238125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514850" y="6543675"/>
              <a:ext cx="304800" cy="638175"/>
              <a:chOff x="4549825" y="6438940"/>
              <a:chExt cx="308371" cy="779260"/>
            </a:xfrm>
          </xdr:grpSpPr>
          <xdr:sp macro="" textlink="">
            <xdr:nvSpPr>
              <xdr:cNvPr id="19485" name="Option Button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4549825" y="6438940"/>
                <a:ext cx="308371"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6" name="Option Button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7" name="Option Button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4549825" y="6999125"/>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19515" name="Group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19517" name="Group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19520" name="Group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57150</xdr:rowOff>
        </xdr:to>
        <xdr:sp macro="" textlink="">
          <xdr:nvSpPr>
            <xdr:cNvPr id="19521" name="Group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19522" name="Group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19523" name="Group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19524" name="Group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19525" name="Group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4512710" y="8154453"/>
          <a:ext cx="315283" cy="706989"/>
          <a:chOff x="4442217" y="7458095"/>
          <a:chExt cx="308940" cy="532501"/>
        </a:xfrm>
      </xdr:grpSpPr>
      <xdr:sp macro="" textlink="">
        <xdr:nvSpPr>
          <xdr:cNvPr id="1953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4A4C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4B4C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889221" y="4238625"/>
          <a:ext cx="304800" cy="420072"/>
          <a:chOff x="4501773" y="3772549"/>
          <a:chExt cx="303832" cy="486930"/>
        </a:xfrm>
      </xdr:grpSpPr>
      <xdr:sp macro="" textlink="">
        <xdr:nvSpPr>
          <xdr:cNvPr id="19532"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100-00004C4C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3"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100-00004D4C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19534" name="Group Box 78"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5887104" y="4806617"/>
          <a:ext cx="304800" cy="669594"/>
          <a:chOff x="5768640" y="4492790"/>
          <a:chExt cx="301792" cy="788667"/>
        </a:xfrm>
      </xdr:grpSpPr>
      <xdr:sp macro="" textlink="">
        <xdr:nvSpPr>
          <xdr:cNvPr id="19536"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504C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7"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514C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8"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524C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19539" name="Group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5884364" y="6539009"/>
          <a:ext cx="304800" cy="647321"/>
          <a:chOff x="5763126" y="5483894"/>
          <a:chExt cx="301792" cy="796229"/>
        </a:xfrm>
      </xdr:grpSpPr>
      <xdr:sp macro="" textlink="">
        <xdr:nvSpPr>
          <xdr:cNvPr id="19540"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544C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1"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554C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2"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564C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5890074" y="8154125"/>
              <a:ext cx="220577" cy="694590"/>
              <a:chOff x="5767609" y="8168785"/>
              <a:chExt cx="217564" cy="792441"/>
            </a:xfrm>
          </xdr:grpSpPr>
          <xdr:sp macro="" textlink="">
            <xdr:nvSpPr>
              <xdr:cNvPr id="19547" name="Option Button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5768100" y="8168785"/>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48" name="Option Button 92"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5767609" y="8723100"/>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19560" name="グループ化 2">
          <a:extLst>
            <a:ext uri="{FF2B5EF4-FFF2-40B4-BE49-F238E27FC236}">
              <a16:creationId xmlns:a16="http://schemas.microsoft.com/office/drawing/2014/main" id="{00000000-0008-0000-0100-0000684C0000}"/>
            </a:ext>
          </a:extLst>
        </xdr:cNvPr>
        <xdr:cNvGrpSpPr>
          <a:grpSpLocks/>
        </xdr:cNvGrpSpPr>
      </xdr:nvGrpSpPr>
      <xdr:grpSpPr bwMode="auto">
        <a:xfrm>
          <a:off x="4514850" y="8153400"/>
          <a:ext cx="314325" cy="495300"/>
          <a:chOff x="44422" y="74580"/>
          <a:chExt cx="3089" cy="5325"/>
        </a:xfrm>
      </xdr:grpSpPr>
      <xdr:sp macro="" textlink="">
        <xdr:nvSpPr>
          <xdr:cNvPr id="11"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0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10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19562" name="グループ化 3">
              <a:extLst>
                <a:ext uri="{FF2B5EF4-FFF2-40B4-BE49-F238E27FC236}">
                  <a16:creationId xmlns:a16="http://schemas.microsoft.com/office/drawing/2014/main" id="{00000000-0008-0000-0100-00006A4C0000}"/>
                </a:ext>
              </a:extLst>
            </xdr:cNvPr>
            <xdr:cNvGrpSpPr>
              <a:grpSpLocks/>
            </xdr:cNvGrpSpPr>
          </xdr:nvGrpSpPr>
          <xdr:grpSpPr bwMode="auto">
            <a:xfrm>
              <a:off x="5886450" y="4238625"/>
              <a:ext cx="304800" cy="419100"/>
              <a:chOff x="45017" y="37725"/>
              <a:chExt cx="3039" cy="4869"/>
            </a:xfrm>
          </xdr:grpSpPr>
          <xdr:sp macro="" textlink="">
            <xdr:nvSpPr>
              <xdr:cNvPr id="5" name="Option Button 76" hidden="1">
                <a:extLst>
                  <a:ext uri="{63B3BB69-23CF-44E3-9099-C40C66FF867C}">
                    <a14:compatExt spid="_x0000_s19532"/>
                  </a:ext>
                  <a:ext uri="{FF2B5EF4-FFF2-40B4-BE49-F238E27FC236}">
                    <a16:creationId xmlns:a16="http://schemas.microsoft.com/office/drawing/2014/main" id="{00000000-0008-0000-0100-00000500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 name="Option Button 77" hidden="1">
                <a:extLst>
                  <a:ext uri="{63B3BB69-23CF-44E3-9099-C40C66FF867C}">
                    <a14:compatExt spid="_x0000_s19533"/>
                  </a:ext>
                  <a:ext uri="{FF2B5EF4-FFF2-40B4-BE49-F238E27FC236}">
                    <a16:creationId xmlns:a16="http://schemas.microsoft.com/office/drawing/2014/main" id="{00000000-0008-0000-0100-00000E00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19568" name="グループ化 8">
          <a:extLst>
            <a:ext uri="{FF2B5EF4-FFF2-40B4-BE49-F238E27FC236}">
              <a16:creationId xmlns:a16="http://schemas.microsoft.com/office/drawing/2014/main" id="{00000000-0008-0000-0100-0000704C0000}"/>
            </a:ext>
          </a:extLst>
        </xdr:cNvPr>
        <xdr:cNvGrpSpPr>
          <a:grpSpLocks/>
        </xdr:cNvGrpSpPr>
      </xdr:nvGrpSpPr>
      <xdr:grpSpPr bwMode="auto">
        <a:xfrm>
          <a:off x="5886450" y="4816566"/>
          <a:ext cx="304800" cy="692604"/>
          <a:chOff x="57686" y="45007"/>
          <a:chExt cx="3018" cy="8207"/>
        </a:xfrm>
      </xdr:grpSpPr>
      <xdr:sp macro="" textlink="">
        <xdr:nvSpPr>
          <xdr:cNvPr id="17"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11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12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13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19575" name="グループ化 11">
              <a:extLst>
                <a:ext uri="{FF2B5EF4-FFF2-40B4-BE49-F238E27FC236}">
                  <a16:creationId xmlns:a16="http://schemas.microsoft.com/office/drawing/2014/main" id="{00000000-0008-0000-0100-0000774C0000}"/>
                </a:ext>
              </a:extLst>
            </xdr:cNvPr>
            <xdr:cNvGrpSpPr>
              <a:grpSpLocks/>
            </xdr:cNvGrpSpPr>
          </xdr:nvGrpSpPr>
          <xdr:grpSpPr bwMode="auto">
            <a:xfrm>
              <a:off x="5886450" y="5676900"/>
              <a:ext cx="304800" cy="714375"/>
              <a:chOff x="57631" y="54838"/>
              <a:chExt cx="3018" cy="7876"/>
            </a:xfrm>
          </xdr:grpSpPr>
          <xdr:sp macro="" textlink="">
            <xdr:nvSpPr>
              <xdr:cNvPr id="20" name="Option Button 43" hidden="1">
                <a:extLst>
                  <a:ext uri="{63B3BB69-23CF-44E3-9099-C40C66FF867C}">
                    <a14:compatExt spid="_x0000_s19499"/>
                  </a:ext>
                  <a:ext uri="{FF2B5EF4-FFF2-40B4-BE49-F238E27FC236}">
                    <a16:creationId xmlns:a16="http://schemas.microsoft.com/office/drawing/2014/main" id="{00000000-0008-0000-0100-0000140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 name="Option Button 44" hidden="1">
                <a:extLst>
                  <a:ext uri="{63B3BB69-23CF-44E3-9099-C40C66FF867C}">
                    <a14:compatExt spid="_x0000_s19500"/>
                  </a:ext>
                  <a:ext uri="{FF2B5EF4-FFF2-40B4-BE49-F238E27FC236}">
                    <a16:creationId xmlns:a16="http://schemas.microsoft.com/office/drawing/2014/main" id="{00000000-0008-0000-0100-00001500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 name="Option Button 45" hidden="1">
                <a:extLst>
                  <a:ext uri="{63B3BB69-23CF-44E3-9099-C40C66FF867C}">
                    <a14:compatExt spid="_x0000_s19501"/>
                  </a:ext>
                  <a:ext uri="{FF2B5EF4-FFF2-40B4-BE49-F238E27FC236}">
                    <a16:creationId xmlns:a16="http://schemas.microsoft.com/office/drawing/2014/main" id="{00000000-0008-0000-0100-00001600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19582" name="グループ化 9">
          <a:extLst>
            <a:ext uri="{FF2B5EF4-FFF2-40B4-BE49-F238E27FC236}">
              <a16:creationId xmlns:a16="http://schemas.microsoft.com/office/drawing/2014/main" id="{00000000-0008-0000-0100-00007E4C0000}"/>
            </a:ext>
          </a:extLst>
        </xdr:cNvPr>
        <xdr:cNvGrpSpPr>
          <a:grpSpLocks/>
        </xdr:cNvGrpSpPr>
      </xdr:nvGrpSpPr>
      <xdr:grpSpPr bwMode="auto">
        <a:xfrm>
          <a:off x="5886450" y="6543675"/>
          <a:ext cx="304800" cy="638175"/>
          <a:chOff x="57631" y="54838"/>
          <a:chExt cx="3018" cy="7963"/>
        </a:xfrm>
      </xdr:grpSpPr>
      <xdr:sp macro="" textlink="">
        <xdr:nvSpPr>
          <xdr:cNvPr id="23"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17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18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5"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19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19592" name="Group 136" hidden="1">
              <a:extLst>
                <a:ext uri="{FF2B5EF4-FFF2-40B4-BE49-F238E27FC236}">
                  <a16:creationId xmlns:a16="http://schemas.microsoft.com/office/drawing/2014/main" id="{00000000-0008-0000-0100-0000884C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160048</xdr:rowOff>
    </xdr:from>
    <xdr:to>
      <xdr:col>29</xdr:col>
      <xdr:colOff>46845</xdr:colOff>
      <xdr:row>38</xdr:row>
      <xdr:rowOff>19519</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4512821" y="7322848"/>
          <a:ext cx="239374" cy="707196"/>
          <a:chOff x="4526874" y="7295991"/>
          <a:chExt cx="235627" cy="651919"/>
        </a:xfrm>
      </xdr:grpSpPr>
      <xdr:sp macro="" textlink="">
        <xdr:nvSpPr>
          <xdr:cNvPr id="19526"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100-0000464C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27"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100-0000474C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91"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100-0000874C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150551</xdr:rowOff>
        </xdr:from>
        <xdr:to>
          <xdr:col>29</xdr:col>
          <xdr:colOff>40426</xdr:colOff>
          <xdr:row>38</xdr:row>
          <xdr:rowOff>19445</xdr:rowOff>
        </xdr:to>
        <xdr:grpSp>
          <xdr:nvGrpSpPr>
            <xdr:cNvPr id="19593" name="グループ化 32">
              <a:extLst>
                <a:ext uri="{FF2B5EF4-FFF2-40B4-BE49-F238E27FC236}">
                  <a16:creationId xmlns:a16="http://schemas.microsoft.com/office/drawing/2014/main" id="{00000000-0008-0000-0100-0000894C0000}"/>
                </a:ext>
              </a:extLst>
            </xdr:cNvPr>
            <xdr:cNvGrpSpPr>
              <a:grpSpLocks/>
            </xdr:cNvGrpSpPr>
          </xdr:nvGrpSpPr>
          <xdr:grpSpPr bwMode="auto">
            <a:xfrm>
              <a:off x="4512828" y="7322876"/>
              <a:ext cx="232948" cy="707094"/>
              <a:chOff x="45321" y="72871"/>
              <a:chExt cx="2304" cy="6586"/>
            </a:xfrm>
          </xdr:grpSpPr>
          <xdr:sp macro="" textlink="">
            <xdr:nvSpPr>
              <xdr:cNvPr id="26" name="Option Button 70" hidden="1">
                <a:extLst>
                  <a:ext uri="{63B3BB69-23CF-44E3-9099-C40C66FF867C}">
                    <a14:compatExt spid="_x0000_s19526"/>
                  </a:ext>
                  <a:ext uri="{FF2B5EF4-FFF2-40B4-BE49-F238E27FC236}">
                    <a16:creationId xmlns:a16="http://schemas.microsoft.com/office/drawing/2014/main" id="{00000000-0008-0000-0100-00001A00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 name="Option Button 71" hidden="1">
                <a:extLst>
                  <a:ext uri="{63B3BB69-23CF-44E3-9099-C40C66FF867C}">
                    <a14:compatExt spid="_x0000_s19527"/>
                  </a:ext>
                  <a:ext uri="{FF2B5EF4-FFF2-40B4-BE49-F238E27FC236}">
                    <a16:creationId xmlns:a16="http://schemas.microsoft.com/office/drawing/2014/main" id="{00000000-0008-0000-0100-00001B00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2" name="グループ化 2">
          <a:extLst>
            <a:ext uri="{FF2B5EF4-FFF2-40B4-BE49-F238E27FC236}">
              <a16:creationId xmlns:a16="http://schemas.microsoft.com/office/drawing/2014/main" id="{00000000-0008-0000-0100-000020000000}"/>
            </a:ext>
          </a:extLst>
        </xdr:cNvPr>
        <xdr:cNvGrpSpPr>
          <a:grpSpLocks/>
        </xdr:cNvGrpSpPr>
      </xdr:nvGrpSpPr>
      <xdr:grpSpPr bwMode="auto">
        <a:xfrm>
          <a:off x="5886450" y="8153400"/>
          <a:ext cx="314325" cy="495300"/>
          <a:chOff x="44422" y="74580"/>
          <a:chExt cx="3089" cy="5325"/>
        </a:xfrm>
      </xdr:grpSpPr>
      <xdr:sp macro="" textlink="">
        <xdr:nvSpPr>
          <xdr:cNvPr id="34"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22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24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19612" name="Group 156" hidden="1">
              <a:extLst>
                <a:ext uri="{FF2B5EF4-FFF2-40B4-BE49-F238E27FC236}">
                  <a16:creationId xmlns:a16="http://schemas.microsoft.com/office/drawing/2014/main" id="{00000000-0008-0000-0100-00009C4C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4523531" y="8146752"/>
              <a:ext cx="200248" cy="744722"/>
              <a:chOff x="4538955" y="8166029"/>
              <a:chExt cx="208649" cy="749818"/>
            </a:xfrm>
          </xdr:grpSpPr>
          <xdr:sp macro="" textlink="">
            <xdr:nvSpPr>
              <xdr:cNvPr id="19638" name="Option Button 182"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4540495" y="8166029"/>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39" name="Option Button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4538955" y="8640730"/>
                <a:ext cx="186517" cy="2751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19640" name="Group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5894842" y="7309825"/>
              <a:ext cx="304802" cy="710980"/>
              <a:chOff x="5809589" y="7290592"/>
              <a:chExt cx="301595" cy="707491"/>
            </a:xfrm>
          </xdr:grpSpPr>
          <xdr:sp macro="" textlink="">
            <xdr:nvSpPr>
              <xdr:cNvPr id="19689" name="Option Button 233" hidden="1">
                <a:extLst>
                  <a:ext uri="{63B3BB69-23CF-44E3-9099-C40C66FF867C}">
                    <a14:compatExt spid="_x0000_s19689"/>
                  </a:ext>
                  <a:ext uri="{FF2B5EF4-FFF2-40B4-BE49-F238E27FC236}">
                    <a16:creationId xmlns:a16="http://schemas.microsoft.com/office/drawing/2014/main" id="{00000000-0008-0000-0100-0000E94C0000}"/>
                  </a:ext>
                </a:extLst>
              </xdr:cNvPr>
              <xdr:cNvSpPr/>
            </xdr:nvSpPr>
            <xdr:spPr bwMode="auto">
              <a:xfrm>
                <a:off x="5809589" y="7290592"/>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90" name="Option Button 234" hidden="1">
                <a:extLst>
                  <a:ext uri="{63B3BB69-23CF-44E3-9099-C40C66FF867C}">
                    <a14:compatExt spid="_x0000_s19690"/>
                  </a:ext>
                  <a:ext uri="{FF2B5EF4-FFF2-40B4-BE49-F238E27FC236}">
                    <a16:creationId xmlns:a16="http://schemas.microsoft.com/office/drawing/2014/main" id="{00000000-0008-0000-0100-0000EA4C0000}"/>
                  </a:ext>
                </a:extLst>
              </xdr:cNvPr>
              <xdr:cNvSpPr/>
            </xdr:nvSpPr>
            <xdr:spPr bwMode="auto">
              <a:xfrm>
                <a:off x="5809590" y="7752508"/>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153628</xdr:colOff>
      <xdr:row>2</xdr:row>
      <xdr:rowOff>20484</xdr:rowOff>
    </xdr:from>
    <xdr:to>
      <xdr:col>103</xdr:col>
      <xdr:colOff>297015</xdr:colOff>
      <xdr:row>15</xdr:row>
      <xdr:rowOff>40967</xdr:rowOff>
    </xdr:to>
    <xdr:grpSp>
      <xdr:nvGrpSpPr>
        <xdr:cNvPr id="55" name="グループ化 54">
          <a:extLst>
            <a:ext uri="{FF2B5EF4-FFF2-40B4-BE49-F238E27FC236}">
              <a16:creationId xmlns:a16="http://schemas.microsoft.com/office/drawing/2014/main" id="{00000000-0008-0000-0100-000037000000}"/>
            </a:ext>
          </a:extLst>
        </xdr:cNvPr>
        <xdr:cNvGrpSpPr/>
      </xdr:nvGrpSpPr>
      <xdr:grpSpPr>
        <a:xfrm>
          <a:off x="9507178" y="496734"/>
          <a:ext cx="8049137" cy="3230408"/>
          <a:chOff x="9535241" y="491613"/>
          <a:chExt cx="8060403" cy="3246693"/>
        </a:xfrm>
      </xdr:grpSpPr>
      <xdr:sp macro="" textlink="">
        <xdr:nvSpPr>
          <xdr:cNvPr id="35" name="正方形/長方形 34">
            <a:extLst>
              <a:ext uri="{FF2B5EF4-FFF2-40B4-BE49-F238E27FC236}">
                <a16:creationId xmlns:a16="http://schemas.microsoft.com/office/drawing/2014/main" id="{00000000-0008-0000-0100-000023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38" name="正方形/長方形 37">
            <a:extLst>
              <a:ext uri="{FF2B5EF4-FFF2-40B4-BE49-F238E27FC236}">
                <a16:creationId xmlns:a16="http://schemas.microsoft.com/office/drawing/2014/main" id="{00000000-0008-0000-0100-000026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1" name="正方形/長方形 50">
            <a:extLst>
              <a:ext uri="{FF2B5EF4-FFF2-40B4-BE49-F238E27FC236}">
                <a16:creationId xmlns:a16="http://schemas.microsoft.com/office/drawing/2014/main" id="{00000000-0008-0000-0100-000033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2" name="正方形/長方形 51">
            <a:extLst>
              <a:ext uri="{FF2B5EF4-FFF2-40B4-BE49-F238E27FC236}">
                <a16:creationId xmlns:a16="http://schemas.microsoft.com/office/drawing/2014/main" id="{00000000-0008-0000-0100-000034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3" name="正方形/長方形 52">
            <a:extLst>
              <a:ext uri="{FF2B5EF4-FFF2-40B4-BE49-F238E27FC236}">
                <a16:creationId xmlns:a16="http://schemas.microsoft.com/office/drawing/2014/main" id="{00000000-0008-0000-0100-000035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19697" name="Group 241">
              <a:extLst>
                <a:ext uri="{FF2B5EF4-FFF2-40B4-BE49-F238E27FC236}">
                  <a16:creationId xmlns:a16="http://schemas.microsoft.com/office/drawing/2014/main" id="{00000000-0008-0000-0100-0000F14C0000}"/>
                </a:ext>
              </a:extLst>
            </xdr:cNvPr>
            <xdr:cNvGrpSpPr>
              <a:grpSpLocks/>
            </xdr:cNvGrpSpPr>
          </xdr:nvGrpSpPr>
          <xdr:grpSpPr bwMode="auto">
            <a:xfrm>
              <a:off x="5886450" y="4819650"/>
              <a:ext cx="304800" cy="685800"/>
              <a:chOff x="57686" y="45007"/>
              <a:chExt cx="3018" cy="8207"/>
            </a:xfrm>
          </xdr:grpSpPr>
          <xdr:sp macro="" textlink="">
            <xdr:nvSpPr>
              <xdr:cNvPr id="29" name="Option Button 80" hidden="1">
                <a:extLst>
                  <a:ext uri="{63B3BB69-23CF-44E3-9099-C40C66FF867C}">
                    <a14:compatExt spid="_x0000_s19536"/>
                  </a:ext>
                  <a:ext uri="{FF2B5EF4-FFF2-40B4-BE49-F238E27FC236}">
                    <a16:creationId xmlns:a16="http://schemas.microsoft.com/office/drawing/2014/main" id="{00000000-0008-0000-0100-00001D00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 name="Option Button 81" hidden="1">
                <a:extLst>
                  <a:ext uri="{63B3BB69-23CF-44E3-9099-C40C66FF867C}">
                    <a14:compatExt spid="_x0000_s19537"/>
                  </a:ext>
                  <a:ext uri="{FF2B5EF4-FFF2-40B4-BE49-F238E27FC236}">
                    <a16:creationId xmlns:a16="http://schemas.microsoft.com/office/drawing/2014/main" id="{00000000-0008-0000-0100-00001E00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 name="Option Button 82" hidden="1">
                <a:extLst>
                  <a:ext uri="{63B3BB69-23CF-44E3-9099-C40C66FF867C}">
                    <a14:compatExt spid="_x0000_s19538"/>
                  </a:ext>
                  <a:ext uri="{FF2B5EF4-FFF2-40B4-BE49-F238E27FC236}">
                    <a16:creationId xmlns:a16="http://schemas.microsoft.com/office/drawing/2014/main" id="{00000000-0008-0000-0100-00001F00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19719" name="Group 263">
              <a:extLst>
                <a:ext uri="{FF2B5EF4-FFF2-40B4-BE49-F238E27FC236}">
                  <a16:creationId xmlns:a16="http://schemas.microsoft.com/office/drawing/2014/main" id="{00000000-0008-0000-0100-0000074D0000}"/>
                </a:ext>
              </a:extLst>
            </xdr:cNvPr>
            <xdr:cNvGrpSpPr>
              <a:grpSpLocks/>
            </xdr:cNvGrpSpPr>
          </xdr:nvGrpSpPr>
          <xdr:grpSpPr bwMode="auto">
            <a:xfrm>
              <a:off x="5886450" y="6543675"/>
              <a:ext cx="304800" cy="638175"/>
              <a:chOff x="57631" y="54838"/>
              <a:chExt cx="3018" cy="7963"/>
            </a:xfrm>
          </xdr:grpSpPr>
          <xdr:sp macro="" textlink="">
            <xdr:nvSpPr>
              <xdr:cNvPr id="39" name="Option Button 84" hidden="1">
                <a:extLst>
                  <a:ext uri="{63B3BB69-23CF-44E3-9099-C40C66FF867C}">
                    <a14:compatExt spid="_x0000_s19540"/>
                  </a:ext>
                  <a:ext uri="{FF2B5EF4-FFF2-40B4-BE49-F238E27FC236}">
                    <a16:creationId xmlns:a16="http://schemas.microsoft.com/office/drawing/2014/main" id="{00000000-0008-0000-0100-0000270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 name="Option Button 85" hidden="1">
                <a:extLst>
                  <a:ext uri="{63B3BB69-23CF-44E3-9099-C40C66FF867C}">
                    <a14:compatExt spid="_x0000_s19541"/>
                  </a:ext>
                  <a:ext uri="{FF2B5EF4-FFF2-40B4-BE49-F238E27FC236}">
                    <a16:creationId xmlns:a16="http://schemas.microsoft.com/office/drawing/2014/main" id="{00000000-0008-0000-0100-00002800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 name="Option Button 86" hidden="1">
                <a:extLst>
                  <a:ext uri="{63B3BB69-23CF-44E3-9099-C40C66FF867C}">
                    <a14:compatExt spid="_x0000_s19542"/>
                  </a:ext>
                  <a:ext uri="{FF2B5EF4-FFF2-40B4-BE49-F238E27FC236}">
                    <a16:creationId xmlns:a16="http://schemas.microsoft.com/office/drawing/2014/main" id="{00000000-0008-0000-0100-00002900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524375" y="4257675"/>
              <a:ext cx="304800" cy="400050"/>
              <a:chOff x="4501773" y="3772561"/>
              <a:chExt cx="303832" cy="486910"/>
            </a:xfrm>
          </xdr:grpSpPr>
          <xdr:sp macro="" textlink="">
            <xdr:nvSpPr>
              <xdr:cNvPr id="83969" name="Option Button 1" hidden="1">
                <a:extLst>
                  <a:ext uri="{63B3BB69-23CF-44E3-9099-C40C66FF867C}">
                    <a14:compatExt spid="_x0000_s83969"/>
                  </a:ext>
                  <a:ext uri="{FF2B5EF4-FFF2-40B4-BE49-F238E27FC236}">
                    <a16:creationId xmlns:a16="http://schemas.microsoft.com/office/drawing/2014/main" id="{00000000-0008-0000-0200-00000148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0" name="Option Button 2" hidden="1">
                <a:extLst>
                  <a:ext uri="{63B3BB69-23CF-44E3-9099-C40C66FF867C}">
                    <a14:compatExt spid="_x0000_s83970"/>
                  </a:ext>
                  <a:ext uri="{FF2B5EF4-FFF2-40B4-BE49-F238E27FC236}">
                    <a16:creationId xmlns:a16="http://schemas.microsoft.com/office/drawing/2014/main" id="{00000000-0008-0000-0200-00000248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514850" y="4810125"/>
              <a:ext cx="304800" cy="714375"/>
              <a:chOff x="4479758" y="4496300"/>
              <a:chExt cx="301792" cy="780048"/>
            </a:xfrm>
          </xdr:grpSpPr>
          <xdr:sp macro="" textlink="">
            <xdr:nvSpPr>
              <xdr:cNvPr id="83971" name="Option Button 3" hidden="1">
                <a:extLst>
                  <a:ext uri="{63B3BB69-23CF-44E3-9099-C40C66FF867C}">
                    <a14:compatExt spid="_x0000_s83971"/>
                  </a:ext>
                  <a:ext uri="{FF2B5EF4-FFF2-40B4-BE49-F238E27FC236}">
                    <a16:creationId xmlns:a16="http://schemas.microsoft.com/office/drawing/2014/main" id="{00000000-0008-0000-0200-000003480100}"/>
                  </a:ext>
                </a:extLst>
              </xdr:cNvPr>
              <xdr:cNvSpPr/>
            </xdr:nvSpPr>
            <xdr:spPr bwMode="auto">
              <a:xfrm>
                <a:off x="4479758" y="4496300"/>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2" name="Option Button 4" hidden="1">
                <a:extLst>
                  <a:ext uri="{63B3BB69-23CF-44E3-9099-C40C66FF867C}">
                    <a14:compatExt spid="_x0000_s83972"/>
                  </a:ext>
                  <a:ext uri="{FF2B5EF4-FFF2-40B4-BE49-F238E27FC236}">
                    <a16:creationId xmlns:a16="http://schemas.microsoft.com/office/drawing/2014/main" id="{00000000-0008-0000-0200-0000044801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3" name="Option Button 5" hidden="1">
                <a:extLst>
                  <a:ext uri="{63B3BB69-23CF-44E3-9099-C40C66FF867C}">
                    <a14:compatExt spid="_x0000_s83973"/>
                  </a:ext>
                  <a:ext uri="{FF2B5EF4-FFF2-40B4-BE49-F238E27FC236}">
                    <a16:creationId xmlns:a16="http://schemas.microsoft.com/office/drawing/2014/main" id="{00000000-0008-0000-0200-000005480100}"/>
                  </a:ext>
                </a:extLst>
              </xdr:cNvPr>
              <xdr:cNvSpPr/>
            </xdr:nvSpPr>
            <xdr:spPr bwMode="auto">
              <a:xfrm>
                <a:off x="4479758" y="5028197"/>
                <a:ext cx="301792" cy="248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514850" y="5676898"/>
              <a:ext cx="304800" cy="698090"/>
              <a:chOff x="4549825" y="5456612"/>
              <a:chExt cx="308371" cy="762884"/>
            </a:xfrm>
          </xdr:grpSpPr>
          <xdr:sp macro="" textlink="">
            <xdr:nvSpPr>
              <xdr:cNvPr id="83974" name="Option Button 6" hidden="1">
                <a:extLst>
                  <a:ext uri="{63B3BB69-23CF-44E3-9099-C40C66FF867C}">
                    <a14:compatExt spid="_x0000_s83974"/>
                  </a:ext>
                  <a:ext uri="{FF2B5EF4-FFF2-40B4-BE49-F238E27FC236}">
                    <a16:creationId xmlns:a16="http://schemas.microsoft.com/office/drawing/2014/main" id="{00000000-0008-0000-0200-000006480100}"/>
                  </a:ext>
                </a:extLst>
              </xdr:cNvPr>
              <xdr:cNvSpPr/>
            </xdr:nvSpPr>
            <xdr:spPr bwMode="auto">
              <a:xfrm>
                <a:off x="4549825" y="5456612"/>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5" name="Option Button 7" hidden="1">
                <a:extLst>
                  <a:ext uri="{63B3BB69-23CF-44E3-9099-C40C66FF867C}">
                    <a14:compatExt spid="_x0000_s83975"/>
                  </a:ext>
                  <a:ext uri="{FF2B5EF4-FFF2-40B4-BE49-F238E27FC236}">
                    <a16:creationId xmlns:a16="http://schemas.microsoft.com/office/drawing/2014/main" id="{00000000-0008-0000-0200-0000074801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6" name="Option Button 8" hidden="1">
                <a:extLst>
                  <a:ext uri="{63B3BB69-23CF-44E3-9099-C40C66FF867C}">
                    <a14:compatExt spid="_x0000_s83976"/>
                  </a:ext>
                  <a:ext uri="{FF2B5EF4-FFF2-40B4-BE49-F238E27FC236}">
                    <a16:creationId xmlns:a16="http://schemas.microsoft.com/office/drawing/2014/main" id="{00000000-0008-0000-0200-000008480100}"/>
                  </a:ext>
                </a:extLst>
              </xdr:cNvPr>
              <xdr:cNvSpPr/>
            </xdr:nvSpPr>
            <xdr:spPr bwMode="auto">
              <a:xfrm>
                <a:off x="4549825" y="6000422"/>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3977" name="Option Button 9" hidden="1">
              <a:extLst>
                <a:ext uri="{63B3BB69-23CF-44E3-9099-C40C66FF867C}">
                  <a14:compatExt spid="_x0000_s83977"/>
                </a:ext>
                <a:ext uri="{FF2B5EF4-FFF2-40B4-BE49-F238E27FC236}">
                  <a16:creationId xmlns:a16="http://schemas.microsoft.com/office/drawing/2014/main" id="{00000000-0008-0000-0200-00000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3978" name="Option Button 10" hidden="1">
              <a:extLst>
                <a:ext uri="{63B3BB69-23CF-44E3-9099-C40C66FF867C}">
                  <a14:compatExt spid="_x0000_s83978"/>
                </a:ext>
                <a:ext uri="{FF2B5EF4-FFF2-40B4-BE49-F238E27FC236}">
                  <a16:creationId xmlns:a16="http://schemas.microsoft.com/office/drawing/2014/main" id="{00000000-0008-0000-0200-00000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2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2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2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5886450" y="9023132"/>
              <a:ext cx="304800" cy="371475"/>
              <a:chOff x="5763126" y="8931955"/>
              <a:chExt cx="301792" cy="494766"/>
            </a:xfrm>
          </xdr:grpSpPr>
          <xdr:sp macro="" textlink="">
            <xdr:nvSpPr>
              <xdr:cNvPr id="83979" name="Option Button 11" hidden="1">
                <a:extLst>
                  <a:ext uri="{63B3BB69-23CF-44E3-9099-C40C66FF867C}">
                    <a14:compatExt spid="_x0000_s83979"/>
                  </a:ext>
                  <a:ext uri="{FF2B5EF4-FFF2-40B4-BE49-F238E27FC236}">
                    <a16:creationId xmlns:a16="http://schemas.microsoft.com/office/drawing/2014/main" id="{00000000-0008-0000-0200-00000B480100}"/>
                  </a:ext>
                </a:extLst>
              </xdr:cNvPr>
              <xdr:cNvSpPr/>
            </xdr:nvSpPr>
            <xdr:spPr bwMode="auto">
              <a:xfrm>
                <a:off x="5763126" y="8931955"/>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0" name="Option Button 12" hidden="1">
                <a:extLst>
                  <a:ext uri="{63B3BB69-23CF-44E3-9099-C40C66FF867C}">
                    <a14:compatExt spid="_x0000_s83980"/>
                  </a:ext>
                  <a:ext uri="{FF2B5EF4-FFF2-40B4-BE49-F238E27FC236}">
                    <a16:creationId xmlns:a16="http://schemas.microsoft.com/office/drawing/2014/main" id="{00000000-0008-0000-0200-00000C480100}"/>
                  </a:ext>
                </a:extLst>
              </xdr:cNvPr>
              <xdr:cNvSpPr/>
            </xdr:nvSpPr>
            <xdr:spPr bwMode="auto">
              <a:xfrm>
                <a:off x="5763126" y="9207646"/>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3981" name="Group Box 13" hidden="1">
              <a:extLst>
                <a:ext uri="{63B3BB69-23CF-44E3-9099-C40C66FF867C}">
                  <a14:compatExt spid="_x0000_s83981"/>
                </a:ext>
                <a:ext uri="{FF2B5EF4-FFF2-40B4-BE49-F238E27FC236}">
                  <a16:creationId xmlns:a16="http://schemas.microsoft.com/office/drawing/2014/main" id="{00000000-0008-0000-0200-00000D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3982" name="Group Box 14" hidden="1">
              <a:extLst>
                <a:ext uri="{63B3BB69-23CF-44E3-9099-C40C66FF867C}">
                  <a14:compatExt spid="_x0000_s83982"/>
                </a:ext>
                <a:ext uri="{FF2B5EF4-FFF2-40B4-BE49-F238E27FC236}">
                  <a16:creationId xmlns:a16="http://schemas.microsoft.com/office/drawing/2014/main" id="{00000000-0008-0000-0200-00000E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83983" name="Group Box 15" hidden="1">
              <a:extLst>
                <a:ext uri="{63B3BB69-23CF-44E3-9099-C40C66FF867C}">
                  <a14:compatExt spid="_x0000_s83983"/>
                </a:ext>
                <a:ext uri="{FF2B5EF4-FFF2-40B4-BE49-F238E27FC236}">
                  <a16:creationId xmlns:a16="http://schemas.microsoft.com/office/drawing/2014/main" id="{00000000-0008-0000-0200-00000F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3984" name="Group Box 16" hidden="1">
              <a:extLst>
                <a:ext uri="{63B3BB69-23CF-44E3-9099-C40C66FF867C}">
                  <a14:compatExt spid="_x0000_s83984"/>
                </a:ext>
                <a:ext uri="{FF2B5EF4-FFF2-40B4-BE49-F238E27FC236}">
                  <a16:creationId xmlns:a16="http://schemas.microsoft.com/office/drawing/2014/main" id="{00000000-0008-0000-0200-000010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4514850" y="6543675"/>
              <a:ext cx="304800" cy="638175"/>
              <a:chOff x="4549825" y="6438932"/>
              <a:chExt cx="308371" cy="779264"/>
            </a:xfrm>
          </xdr:grpSpPr>
          <xdr:sp macro="" textlink="">
            <xdr:nvSpPr>
              <xdr:cNvPr id="83985" name="Option Button 17" hidden="1">
                <a:extLst>
                  <a:ext uri="{63B3BB69-23CF-44E3-9099-C40C66FF867C}">
                    <a14:compatExt spid="_x0000_s83985"/>
                  </a:ext>
                  <a:ext uri="{FF2B5EF4-FFF2-40B4-BE49-F238E27FC236}">
                    <a16:creationId xmlns:a16="http://schemas.microsoft.com/office/drawing/2014/main" id="{00000000-0008-0000-0200-000011480100}"/>
                  </a:ext>
                </a:extLst>
              </xdr:cNvPr>
              <xdr:cNvSpPr/>
            </xdr:nvSpPr>
            <xdr:spPr bwMode="auto">
              <a:xfrm>
                <a:off x="4549825" y="6438932"/>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6" name="Option Button 18" hidden="1">
                <a:extLst>
                  <a:ext uri="{63B3BB69-23CF-44E3-9099-C40C66FF867C}">
                    <a14:compatExt spid="_x0000_s83986"/>
                  </a:ext>
                  <a:ext uri="{FF2B5EF4-FFF2-40B4-BE49-F238E27FC236}">
                    <a16:creationId xmlns:a16="http://schemas.microsoft.com/office/drawing/2014/main" id="{00000000-0008-0000-0200-000012480100}"/>
                  </a:ext>
                </a:extLst>
              </xdr:cNvPr>
              <xdr:cNvSpPr/>
            </xdr:nvSpPr>
            <xdr:spPr bwMode="auto">
              <a:xfrm>
                <a:off x="4549825" y="6714679"/>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7" name="Option Button 19" hidden="1">
                <a:extLst>
                  <a:ext uri="{63B3BB69-23CF-44E3-9099-C40C66FF867C}">
                    <a14:compatExt spid="_x0000_s83987"/>
                  </a:ext>
                  <a:ext uri="{FF2B5EF4-FFF2-40B4-BE49-F238E27FC236}">
                    <a16:creationId xmlns:a16="http://schemas.microsoft.com/office/drawing/2014/main" id="{00000000-0008-0000-0200-000013480100}"/>
                  </a:ext>
                </a:extLst>
              </xdr:cNvPr>
              <xdr:cNvSpPr/>
            </xdr:nvSpPr>
            <xdr:spPr bwMode="auto">
              <a:xfrm>
                <a:off x="4549825" y="6999121"/>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3988" name="Group Box 20" hidden="1">
              <a:extLst>
                <a:ext uri="{63B3BB69-23CF-44E3-9099-C40C66FF867C}">
                  <a14:compatExt spid="_x0000_s83988"/>
                </a:ext>
                <a:ext uri="{FF2B5EF4-FFF2-40B4-BE49-F238E27FC236}">
                  <a16:creationId xmlns:a16="http://schemas.microsoft.com/office/drawing/2014/main" id="{00000000-0008-0000-0200-000014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3989" name="Group Box 21" hidden="1">
              <a:extLst>
                <a:ext uri="{63B3BB69-23CF-44E3-9099-C40C66FF867C}">
                  <a14:compatExt spid="_x0000_s83989"/>
                </a:ext>
                <a:ext uri="{FF2B5EF4-FFF2-40B4-BE49-F238E27FC236}">
                  <a16:creationId xmlns:a16="http://schemas.microsoft.com/office/drawing/2014/main" id="{00000000-0008-0000-0200-000015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3990" name="Group Box 22" hidden="1">
              <a:extLst>
                <a:ext uri="{63B3BB69-23CF-44E3-9099-C40C66FF867C}">
                  <a14:compatExt spid="_x0000_s83990"/>
                </a:ext>
                <a:ext uri="{FF2B5EF4-FFF2-40B4-BE49-F238E27FC236}">
                  <a16:creationId xmlns:a16="http://schemas.microsoft.com/office/drawing/2014/main" id="{00000000-0008-0000-0200-000016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57150</xdr:rowOff>
        </xdr:to>
        <xdr:sp macro="" textlink="">
          <xdr:nvSpPr>
            <xdr:cNvPr id="83991" name="Group Box 23" hidden="1">
              <a:extLst>
                <a:ext uri="{63B3BB69-23CF-44E3-9099-C40C66FF867C}">
                  <a14:compatExt spid="_x0000_s83991"/>
                </a:ext>
                <a:ext uri="{FF2B5EF4-FFF2-40B4-BE49-F238E27FC236}">
                  <a16:creationId xmlns:a16="http://schemas.microsoft.com/office/drawing/2014/main" id="{00000000-0008-0000-0200-000017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3992" name="Group Box 24" hidden="1">
              <a:extLst>
                <a:ext uri="{63B3BB69-23CF-44E3-9099-C40C66FF867C}">
                  <a14:compatExt spid="_x0000_s83992"/>
                </a:ext>
                <a:ext uri="{FF2B5EF4-FFF2-40B4-BE49-F238E27FC236}">
                  <a16:creationId xmlns:a16="http://schemas.microsoft.com/office/drawing/2014/main" id="{00000000-0008-0000-0200-000018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3993" name="Group Box 25" hidden="1">
              <a:extLst>
                <a:ext uri="{63B3BB69-23CF-44E3-9099-C40C66FF867C}">
                  <a14:compatExt spid="_x0000_s83993"/>
                </a:ext>
                <a:ext uri="{FF2B5EF4-FFF2-40B4-BE49-F238E27FC236}">
                  <a16:creationId xmlns:a16="http://schemas.microsoft.com/office/drawing/2014/main" id="{00000000-0008-0000-0200-000019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3994" name="Group Box 26" hidden="1">
              <a:extLst>
                <a:ext uri="{63B3BB69-23CF-44E3-9099-C40C66FF867C}">
                  <a14:compatExt spid="_x0000_s83994"/>
                </a:ext>
                <a:ext uri="{FF2B5EF4-FFF2-40B4-BE49-F238E27FC236}">
                  <a16:creationId xmlns:a16="http://schemas.microsoft.com/office/drawing/2014/main" id="{00000000-0008-0000-0200-00001A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83995" name="Group Box 27" hidden="1">
              <a:extLst>
                <a:ext uri="{63B3BB69-23CF-44E3-9099-C40C66FF867C}">
                  <a14:compatExt spid="_x0000_s83995"/>
                </a:ext>
                <a:ext uri="{FF2B5EF4-FFF2-40B4-BE49-F238E27FC236}">
                  <a16:creationId xmlns:a16="http://schemas.microsoft.com/office/drawing/2014/main" id="{00000000-0008-0000-0200-00001B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2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2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3996" name="Group Box 28" hidden="1">
              <a:extLst>
                <a:ext uri="{63B3BB69-23CF-44E3-9099-C40C66FF867C}">
                  <a14:compatExt spid="_x0000_s83996"/>
                </a:ext>
                <a:ext uri="{FF2B5EF4-FFF2-40B4-BE49-F238E27FC236}">
                  <a16:creationId xmlns:a16="http://schemas.microsoft.com/office/drawing/2014/main" id="{00000000-0008-0000-0200-00001C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2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2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2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83997" name="Group Box 29" hidden="1">
              <a:extLst>
                <a:ext uri="{63B3BB69-23CF-44E3-9099-C40C66FF867C}">
                  <a14:compatExt spid="_x0000_s83997"/>
                </a:ext>
                <a:ext uri="{FF2B5EF4-FFF2-40B4-BE49-F238E27FC236}">
                  <a16:creationId xmlns:a16="http://schemas.microsoft.com/office/drawing/2014/main" id="{00000000-0008-0000-0200-00001D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2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2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2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5890074" y="8154125"/>
              <a:ext cx="220577" cy="694590"/>
              <a:chOff x="5767609" y="8168796"/>
              <a:chExt cx="217568" cy="792428"/>
            </a:xfrm>
          </xdr:grpSpPr>
          <xdr:sp macro="" textlink="">
            <xdr:nvSpPr>
              <xdr:cNvPr id="83998" name="Option Button 30" hidden="1">
                <a:extLst>
                  <a:ext uri="{63B3BB69-23CF-44E3-9099-C40C66FF867C}">
                    <a14:compatExt spid="_x0000_s83998"/>
                  </a:ext>
                  <a:ext uri="{FF2B5EF4-FFF2-40B4-BE49-F238E27FC236}">
                    <a16:creationId xmlns:a16="http://schemas.microsoft.com/office/drawing/2014/main" id="{00000000-0008-0000-0200-00001E480100}"/>
                  </a:ext>
                </a:extLst>
              </xdr:cNvPr>
              <xdr:cNvSpPr/>
            </xdr:nvSpPr>
            <xdr:spPr bwMode="auto">
              <a:xfrm>
                <a:off x="5768104" y="816879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99" name="Option Button 31" hidden="1">
                <a:extLst>
                  <a:ext uri="{63B3BB69-23CF-44E3-9099-C40C66FF867C}">
                    <a14:compatExt spid="_x0000_s83999"/>
                  </a:ext>
                  <a:ext uri="{FF2B5EF4-FFF2-40B4-BE49-F238E27FC236}">
                    <a16:creationId xmlns:a16="http://schemas.microsoft.com/office/drawing/2014/main" id="{00000000-0008-0000-0200-00001F480100}"/>
                  </a:ext>
                </a:extLst>
              </xdr:cNvPr>
              <xdr:cNvSpPr/>
            </xdr:nvSpPr>
            <xdr:spPr bwMode="auto">
              <a:xfrm>
                <a:off x="5767609" y="8723098"/>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2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200-00001D000000}"/>
                </a:ext>
              </a:extLst>
            </xdr:cNvPr>
            <xdr:cNvGrpSpPr>
              <a:grpSpLocks/>
            </xdr:cNvGrpSpPr>
          </xdr:nvGrpSpPr>
          <xdr:grpSpPr bwMode="auto">
            <a:xfrm>
              <a:off x="5886450" y="4238625"/>
              <a:ext cx="304800" cy="419100"/>
              <a:chOff x="45017" y="37725"/>
              <a:chExt cx="3039" cy="4869"/>
            </a:xfrm>
          </xdr:grpSpPr>
          <xdr:sp macro="" textlink="">
            <xdr:nvSpPr>
              <xdr:cNvPr id="84000" name="Option Button 32" hidden="1">
                <a:extLst>
                  <a:ext uri="{63B3BB69-23CF-44E3-9099-C40C66FF867C}">
                    <a14:compatExt spid="_x0000_s84000"/>
                  </a:ext>
                  <a:ext uri="{FF2B5EF4-FFF2-40B4-BE49-F238E27FC236}">
                    <a16:creationId xmlns:a16="http://schemas.microsoft.com/office/drawing/2014/main" id="{00000000-0008-0000-0200-0000204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1" name="Option Button 33" hidden="1">
                <a:extLst>
                  <a:ext uri="{63B3BB69-23CF-44E3-9099-C40C66FF867C}">
                    <a14:compatExt spid="_x0000_s84001"/>
                  </a:ext>
                  <a:ext uri="{FF2B5EF4-FFF2-40B4-BE49-F238E27FC236}">
                    <a16:creationId xmlns:a16="http://schemas.microsoft.com/office/drawing/2014/main" id="{00000000-0008-0000-0200-0000214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200-00001E000000}"/>
                </a:ext>
              </a:extLst>
            </xdr:cNvPr>
            <xdr:cNvGrpSpPr>
              <a:grpSpLocks/>
            </xdr:cNvGrpSpPr>
          </xdr:nvGrpSpPr>
          <xdr:grpSpPr bwMode="auto">
            <a:xfrm>
              <a:off x="5886450" y="4816566"/>
              <a:ext cx="304800" cy="692604"/>
              <a:chOff x="57686" y="45007"/>
              <a:chExt cx="3018" cy="8207"/>
            </a:xfrm>
          </xdr:grpSpPr>
          <xdr:sp macro="" textlink="">
            <xdr:nvSpPr>
              <xdr:cNvPr id="84002" name="Option Button 34" hidden="1">
                <a:extLst>
                  <a:ext uri="{63B3BB69-23CF-44E3-9099-C40C66FF867C}">
                    <a14:compatExt spid="_x0000_s84002"/>
                  </a:ext>
                  <a:ext uri="{FF2B5EF4-FFF2-40B4-BE49-F238E27FC236}">
                    <a16:creationId xmlns:a16="http://schemas.microsoft.com/office/drawing/2014/main" id="{00000000-0008-0000-0200-0000224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3" name="Option Button 35" hidden="1">
                <a:extLst>
                  <a:ext uri="{63B3BB69-23CF-44E3-9099-C40C66FF867C}">
                    <a14:compatExt spid="_x0000_s84003"/>
                  </a:ext>
                  <a:ext uri="{FF2B5EF4-FFF2-40B4-BE49-F238E27FC236}">
                    <a16:creationId xmlns:a16="http://schemas.microsoft.com/office/drawing/2014/main" id="{00000000-0008-0000-0200-0000234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4" name="Option Button 36" hidden="1">
                <a:extLst>
                  <a:ext uri="{63B3BB69-23CF-44E3-9099-C40C66FF867C}">
                    <a14:compatExt spid="_x0000_s84004"/>
                  </a:ext>
                  <a:ext uri="{FF2B5EF4-FFF2-40B4-BE49-F238E27FC236}">
                    <a16:creationId xmlns:a16="http://schemas.microsoft.com/office/drawing/2014/main" id="{00000000-0008-0000-0200-0000244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200-00001F000000}"/>
                </a:ext>
              </a:extLst>
            </xdr:cNvPr>
            <xdr:cNvGrpSpPr>
              <a:grpSpLocks/>
            </xdr:cNvGrpSpPr>
          </xdr:nvGrpSpPr>
          <xdr:grpSpPr bwMode="auto">
            <a:xfrm>
              <a:off x="5886450" y="5676900"/>
              <a:ext cx="304800" cy="714375"/>
              <a:chOff x="57631" y="54838"/>
              <a:chExt cx="3018" cy="7876"/>
            </a:xfrm>
          </xdr:grpSpPr>
          <xdr:sp macro="" textlink="">
            <xdr:nvSpPr>
              <xdr:cNvPr id="84005" name="Option Button 37" hidden="1">
                <a:extLst>
                  <a:ext uri="{63B3BB69-23CF-44E3-9099-C40C66FF867C}">
                    <a14:compatExt spid="_x0000_s84005"/>
                  </a:ext>
                  <a:ext uri="{FF2B5EF4-FFF2-40B4-BE49-F238E27FC236}">
                    <a16:creationId xmlns:a16="http://schemas.microsoft.com/office/drawing/2014/main" id="{00000000-0008-0000-0200-0000254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6" name="Option Button 38" hidden="1">
                <a:extLst>
                  <a:ext uri="{63B3BB69-23CF-44E3-9099-C40C66FF867C}">
                    <a14:compatExt spid="_x0000_s84006"/>
                  </a:ext>
                  <a:ext uri="{FF2B5EF4-FFF2-40B4-BE49-F238E27FC236}">
                    <a16:creationId xmlns:a16="http://schemas.microsoft.com/office/drawing/2014/main" id="{00000000-0008-0000-0200-0000264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7" name="Option Button 39" hidden="1">
                <a:extLst>
                  <a:ext uri="{63B3BB69-23CF-44E3-9099-C40C66FF867C}">
                    <a14:compatExt spid="_x0000_s84007"/>
                  </a:ext>
                  <a:ext uri="{FF2B5EF4-FFF2-40B4-BE49-F238E27FC236}">
                    <a16:creationId xmlns:a16="http://schemas.microsoft.com/office/drawing/2014/main" id="{00000000-0008-0000-0200-0000274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200-000020000000}"/>
                </a:ext>
              </a:extLst>
            </xdr:cNvPr>
            <xdr:cNvGrpSpPr>
              <a:grpSpLocks/>
            </xdr:cNvGrpSpPr>
          </xdr:nvGrpSpPr>
          <xdr:grpSpPr bwMode="auto">
            <a:xfrm>
              <a:off x="5886450" y="6543675"/>
              <a:ext cx="304800" cy="638175"/>
              <a:chOff x="57631" y="54838"/>
              <a:chExt cx="3018" cy="7963"/>
            </a:xfrm>
          </xdr:grpSpPr>
          <xdr:sp macro="" textlink="">
            <xdr:nvSpPr>
              <xdr:cNvPr id="84008" name="Option Button 40" hidden="1">
                <a:extLst>
                  <a:ext uri="{63B3BB69-23CF-44E3-9099-C40C66FF867C}">
                    <a14:compatExt spid="_x0000_s84008"/>
                  </a:ext>
                  <a:ext uri="{FF2B5EF4-FFF2-40B4-BE49-F238E27FC236}">
                    <a16:creationId xmlns:a16="http://schemas.microsoft.com/office/drawing/2014/main" id="{00000000-0008-0000-0200-0000284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9" name="Option Button 41" hidden="1">
                <a:extLst>
                  <a:ext uri="{63B3BB69-23CF-44E3-9099-C40C66FF867C}">
                    <a14:compatExt spid="_x0000_s84009"/>
                  </a:ext>
                  <a:ext uri="{FF2B5EF4-FFF2-40B4-BE49-F238E27FC236}">
                    <a16:creationId xmlns:a16="http://schemas.microsoft.com/office/drawing/2014/main" id="{00000000-0008-0000-0200-0000294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0" name="Option Button 42" hidden="1">
                <a:extLst>
                  <a:ext uri="{63B3BB69-23CF-44E3-9099-C40C66FF867C}">
                    <a14:compatExt spid="_x0000_s84010"/>
                  </a:ext>
                  <a:ext uri="{FF2B5EF4-FFF2-40B4-BE49-F238E27FC236}">
                    <a16:creationId xmlns:a16="http://schemas.microsoft.com/office/drawing/2014/main" id="{00000000-0008-0000-0200-00002A4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2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2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2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2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2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200-000026000000}"/>
                </a:ext>
              </a:extLst>
            </xdr:cNvPr>
            <xdr:cNvGrpSpPr>
              <a:grpSpLocks/>
            </xdr:cNvGrpSpPr>
          </xdr:nvGrpSpPr>
          <xdr:grpSpPr bwMode="auto">
            <a:xfrm>
              <a:off x="4512828" y="7322876"/>
              <a:ext cx="232948" cy="707094"/>
              <a:chOff x="45321" y="72871"/>
              <a:chExt cx="2304" cy="6586"/>
            </a:xfrm>
          </xdr:grpSpPr>
          <xdr:sp macro="" textlink="">
            <xdr:nvSpPr>
              <xdr:cNvPr id="84011" name="Option Button 43" hidden="1">
                <a:extLst>
                  <a:ext uri="{63B3BB69-23CF-44E3-9099-C40C66FF867C}">
                    <a14:compatExt spid="_x0000_s84011"/>
                  </a:ext>
                  <a:ext uri="{FF2B5EF4-FFF2-40B4-BE49-F238E27FC236}">
                    <a16:creationId xmlns:a16="http://schemas.microsoft.com/office/drawing/2014/main" id="{00000000-0008-0000-0200-00002B4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2" name="Option Button 44" hidden="1">
                <a:extLst>
                  <a:ext uri="{63B3BB69-23CF-44E3-9099-C40C66FF867C}">
                    <a14:compatExt spid="_x0000_s84012"/>
                  </a:ext>
                  <a:ext uri="{FF2B5EF4-FFF2-40B4-BE49-F238E27FC236}">
                    <a16:creationId xmlns:a16="http://schemas.microsoft.com/office/drawing/2014/main" id="{00000000-0008-0000-0200-00002C4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2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2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200-00002B000000}"/>
                </a:ext>
              </a:extLst>
            </xdr:cNvPr>
            <xdr:cNvGrpSpPr/>
          </xdr:nvGrpSpPr>
          <xdr:grpSpPr>
            <a:xfrm>
              <a:off x="4523531" y="8146752"/>
              <a:ext cx="200248" cy="744722"/>
              <a:chOff x="4538953" y="8166062"/>
              <a:chExt cx="208607" cy="749798"/>
            </a:xfrm>
          </xdr:grpSpPr>
          <xdr:sp macro="" textlink="">
            <xdr:nvSpPr>
              <xdr:cNvPr id="84013" name="Option Button 45" hidden="1">
                <a:extLst>
                  <a:ext uri="{63B3BB69-23CF-44E3-9099-C40C66FF867C}">
                    <a14:compatExt spid="_x0000_s84013"/>
                  </a:ext>
                  <a:ext uri="{FF2B5EF4-FFF2-40B4-BE49-F238E27FC236}">
                    <a16:creationId xmlns:a16="http://schemas.microsoft.com/office/drawing/2014/main" id="{00000000-0008-0000-0200-00002D480100}"/>
                  </a:ext>
                </a:extLst>
              </xdr:cNvPr>
              <xdr:cNvSpPr/>
            </xdr:nvSpPr>
            <xdr:spPr bwMode="auto">
              <a:xfrm>
                <a:off x="4540451" y="816606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4" name="Option Button 46" hidden="1">
                <a:extLst>
                  <a:ext uri="{63B3BB69-23CF-44E3-9099-C40C66FF867C}">
                    <a14:compatExt spid="_x0000_s84014"/>
                  </a:ext>
                  <a:ext uri="{FF2B5EF4-FFF2-40B4-BE49-F238E27FC236}">
                    <a16:creationId xmlns:a16="http://schemas.microsoft.com/office/drawing/2014/main" id="{00000000-0008-0000-0200-00002E480100}"/>
                  </a:ext>
                </a:extLst>
              </xdr:cNvPr>
              <xdr:cNvSpPr/>
            </xdr:nvSpPr>
            <xdr:spPr bwMode="auto">
              <a:xfrm>
                <a:off x="4538953" y="8640741"/>
                <a:ext cx="186515" cy="2751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4015" name="Group Box 47" hidden="1">
              <a:extLst>
                <a:ext uri="{63B3BB69-23CF-44E3-9099-C40C66FF867C}">
                  <a14:compatExt spid="_x0000_s84015"/>
                </a:ext>
                <a:ext uri="{FF2B5EF4-FFF2-40B4-BE49-F238E27FC236}">
                  <a16:creationId xmlns:a16="http://schemas.microsoft.com/office/drawing/2014/main" id="{00000000-0008-0000-0200-00002F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200-00002C000000}"/>
                </a:ext>
              </a:extLst>
            </xdr:cNvPr>
            <xdr:cNvGrpSpPr/>
          </xdr:nvGrpSpPr>
          <xdr:grpSpPr>
            <a:xfrm>
              <a:off x="5894842" y="7309825"/>
              <a:ext cx="304802" cy="710980"/>
              <a:chOff x="5809589" y="7290591"/>
              <a:chExt cx="301595" cy="707491"/>
            </a:xfrm>
          </xdr:grpSpPr>
          <xdr:sp macro="" textlink="">
            <xdr:nvSpPr>
              <xdr:cNvPr id="84016" name="Option Button 48" hidden="1">
                <a:extLst>
                  <a:ext uri="{63B3BB69-23CF-44E3-9099-C40C66FF867C}">
                    <a14:compatExt spid="_x0000_s84016"/>
                  </a:ext>
                  <a:ext uri="{FF2B5EF4-FFF2-40B4-BE49-F238E27FC236}">
                    <a16:creationId xmlns:a16="http://schemas.microsoft.com/office/drawing/2014/main" id="{00000000-0008-0000-0200-000030480100}"/>
                  </a:ext>
                </a:extLst>
              </xdr:cNvPr>
              <xdr:cNvSpPr/>
            </xdr:nvSpPr>
            <xdr:spPr bwMode="auto">
              <a:xfrm>
                <a:off x="5809589" y="729059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7" name="Option Button 49" hidden="1">
                <a:extLst>
                  <a:ext uri="{63B3BB69-23CF-44E3-9099-C40C66FF867C}">
                    <a14:compatExt spid="_x0000_s84017"/>
                  </a:ext>
                  <a:ext uri="{FF2B5EF4-FFF2-40B4-BE49-F238E27FC236}">
                    <a16:creationId xmlns:a16="http://schemas.microsoft.com/office/drawing/2014/main" id="{00000000-0008-0000-0200-000031480100}"/>
                  </a:ext>
                </a:extLst>
              </xdr:cNvPr>
              <xdr:cNvSpPr/>
            </xdr:nvSpPr>
            <xdr:spPr bwMode="auto">
              <a:xfrm>
                <a:off x="5809590" y="7752507"/>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9429750" y="476250"/>
          <a:ext cx="8067895" cy="3267348"/>
          <a:chOff x="9535241" y="491613"/>
          <a:chExt cx="8060403" cy="3246693"/>
        </a:xfrm>
      </xdr:grpSpPr>
      <xdr:sp macro="" textlink="">
        <xdr:nvSpPr>
          <xdr:cNvPr id="53" name="正方形/長方形 52">
            <a:extLst>
              <a:ext uri="{FF2B5EF4-FFF2-40B4-BE49-F238E27FC236}">
                <a16:creationId xmlns:a16="http://schemas.microsoft.com/office/drawing/2014/main" id="{00000000-0008-0000-0200-000035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4" name="正方形/長方形 53">
            <a:extLst>
              <a:ext uri="{FF2B5EF4-FFF2-40B4-BE49-F238E27FC236}">
                <a16:creationId xmlns:a16="http://schemas.microsoft.com/office/drawing/2014/main" id="{00000000-0008-0000-0200-000036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5" name="正方形/長方形 54">
            <a:extLst>
              <a:ext uri="{FF2B5EF4-FFF2-40B4-BE49-F238E27FC236}">
                <a16:creationId xmlns:a16="http://schemas.microsoft.com/office/drawing/2014/main" id="{00000000-0008-0000-0200-000037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6" name="正方形/長方形 55">
            <a:extLst>
              <a:ext uri="{FF2B5EF4-FFF2-40B4-BE49-F238E27FC236}">
                <a16:creationId xmlns:a16="http://schemas.microsoft.com/office/drawing/2014/main" id="{00000000-0008-0000-0200-000038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200-000039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524375" y="4257675"/>
              <a:ext cx="304800" cy="400050"/>
              <a:chOff x="4501773" y="3772561"/>
              <a:chExt cx="303832" cy="486910"/>
            </a:xfrm>
          </xdr:grpSpPr>
          <xdr:sp macro="" textlink="">
            <xdr:nvSpPr>
              <xdr:cNvPr id="84993" name="Option Button 1" hidden="1">
                <a:extLst>
                  <a:ext uri="{63B3BB69-23CF-44E3-9099-C40C66FF867C}">
                    <a14:compatExt spid="_x0000_s84993"/>
                  </a:ext>
                  <a:ext uri="{FF2B5EF4-FFF2-40B4-BE49-F238E27FC236}">
                    <a16:creationId xmlns:a16="http://schemas.microsoft.com/office/drawing/2014/main" id="{00000000-0008-0000-0300-0000014C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4" name="Option Button 2" hidden="1">
                <a:extLst>
                  <a:ext uri="{63B3BB69-23CF-44E3-9099-C40C66FF867C}">
                    <a14:compatExt spid="_x0000_s84994"/>
                  </a:ext>
                  <a:ext uri="{FF2B5EF4-FFF2-40B4-BE49-F238E27FC236}">
                    <a16:creationId xmlns:a16="http://schemas.microsoft.com/office/drawing/2014/main" id="{00000000-0008-0000-0300-0000024C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514850" y="4810125"/>
              <a:ext cx="304800" cy="714375"/>
              <a:chOff x="4479758" y="4496300"/>
              <a:chExt cx="301792" cy="780048"/>
            </a:xfrm>
          </xdr:grpSpPr>
          <xdr:sp macro="" textlink="">
            <xdr:nvSpPr>
              <xdr:cNvPr id="84995" name="Option Button 3" hidden="1">
                <a:extLst>
                  <a:ext uri="{63B3BB69-23CF-44E3-9099-C40C66FF867C}">
                    <a14:compatExt spid="_x0000_s84995"/>
                  </a:ext>
                  <a:ext uri="{FF2B5EF4-FFF2-40B4-BE49-F238E27FC236}">
                    <a16:creationId xmlns:a16="http://schemas.microsoft.com/office/drawing/2014/main" id="{00000000-0008-0000-0300-0000034C0100}"/>
                  </a:ext>
                </a:extLst>
              </xdr:cNvPr>
              <xdr:cNvSpPr/>
            </xdr:nvSpPr>
            <xdr:spPr bwMode="auto">
              <a:xfrm>
                <a:off x="4479758" y="4496300"/>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6" name="Option Button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7" name="Option Button 5" hidden="1">
                <a:extLst>
                  <a:ext uri="{63B3BB69-23CF-44E3-9099-C40C66FF867C}">
                    <a14:compatExt spid="_x0000_s84997"/>
                  </a:ext>
                  <a:ext uri="{FF2B5EF4-FFF2-40B4-BE49-F238E27FC236}">
                    <a16:creationId xmlns:a16="http://schemas.microsoft.com/office/drawing/2014/main" id="{00000000-0008-0000-0300-0000054C0100}"/>
                  </a:ext>
                </a:extLst>
              </xdr:cNvPr>
              <xdr:cNvSpPr/>
            </xdr:nvSpPr>
            <xdr:spPr bwMode="auto">
              <a:xfrm>
                <a:off x="4479758" y="5028197"/>
                <a:ext cx="301792" cy="248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4514850" y="5676898"/>
              <a:ext cx="304800" cy="698090"/>
              <a:chOff x="4549825" y="5456612"/>
              <a:chExt cx="308371" cy="762884"/>
            </a:xfrm>
          </xdr:grpSpPr>
          <xdr:sp macro="" textlink="">
            <xdr:nvSpPr>
              <xdr:cNvPr id="84998" name="Option Button 6" hidden="1">
                <a:extLst>
                  <a:ext uri="{63B3BB69-23CF-44E3-9099-C40C66FF867C}">
                    <a14:compatExt spid="_x0000_s84998"/>
                  </a:ext>
                  <a:ext uri="{FF2B5EF4-FFF2-40B4-BE49-F238E27FC236}">
                    <a16:creationId xmlns:a16="http://schemas.microsoft.com/office/drawing/2014/main" id="{00000000-0008-0000-0300-0000064C0100}"/>
                  </a:ext>
                </a:extLst>
              </xdr:cNvPr>
              <xdr:cNvSpPr/>
            </xdr:nvSpPr>
            <xdr:spPr bwMode="auto">
              <a:xfrm>
                <a:off x="4549825" y="5456612"/>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9" name="Option Button 7" hidden="1">
                <a:extLst>
                  <a:ext uri="{63B3BB69-23CF-44E3-9099-C40C66FF867C}">
                    <a14:compatExt spid="_x0000_s84999"/>
                  </a:ext>
                  <a:ext uri="{FF2B5EF4-FFF2-40B4-BE49-F238E27FC236}">
                    <a16:creationId xmlns:a16="http://schemas.microsoft.com/office/drawing/2014/main" id="{00000000-0008-0000-0300-0000074C01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00" name="Option Button 8" hidden="1">
                <a:extLst>
                  <a:ext uri="{63B3BB69-23CF-44E3-9099-C40C66FF867C}">
                    <a14:compatExt spid="_x0000_s85000"/>
                  </a:ext>
                  <a:ext uri="{FF2B5EF4-FFF2-40B4-BE49-F238E27FC236}">
                    <a16:creationId xmlns:a16="http://schemas.microsoft.com/office/drawing/2014/main" id="{00000000-0008-0000-0300-0000084C0100}"/>
                  </a:ext>
                </a:extLst>
              </xdr:cNvPr>
              <xdr:cNvSpPr/>
            </xdr:nvSpPr>
            <xdr:spPr bwMode="auto">
              <a:xfrm>
                <a:off x="4549825" y="6000422"/>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5001" name="Option Button 9" hidden="1">
              <a:extLst>
                <a:ext uri="{63B3BB69-23CF-44E3-9099-C40C66FF867C}">
                  <a14:compatExt spid="_x0000_s85001"/>
                </a:ext>
                <a:ext uri="{FF2B5EF4-FFF2-40B4-BE49-F238E27FC236}">
                  <a16:creationId xmlns:a16="http://schemas.microsoft.com/office/drawing/2014/main" id="{00000000-0008-0000-03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5002" name="Option Button 10" hidden="1">
              <a:extLst>
                <a:ext uri="{63B3BB69-23CF-44E3-9099-C40C66FF867C}">
                  <a14:compatExt spid="_x0000_s85002"/>
                </a:ext>
                <a:ext uri="{FF2B5EF4-FFF2-40B4-BE49-F238E27FC236}">
                  <a16:creationId xmlns:a16="http://schemas.microsoft.com/office/drawing/2014/main" id="{00000000-0008-0000-0300-00000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3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3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3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5886450" y="9023132"/>
              <a:ext cx="304800" cy="371475"/>
              <a:chOff x="5763126" y="8931955"/>
              <a:chExt cx="301792" cy="494766"/>
            </a:xfrm>
          </xdr:grpSpPr>
          <xdr:sp macro="" textlink="">
            <xdr:nvSpPr>
              <xdr:cNvPr id="85003" name="Option Button 11" hidden="1">
                <a:extLst>
                  <a:ext uri="{63B3BB69-23CF-44E3-9099-C40C66FF867C}">
                    <a14:compatExt spid="_x0000_s85003"/>
                  </a:ext>
                  <a:ext uri="{FF2B5EF4-FFF2-40B4-BE49-F238E27FC236}">
                    <a16:creationId xmlns:a16="http://schemas.microsoft.com/office/drawing/2014/main" id="{00000000-0008-0000-0300-00000B4C0100}"/>
                  </a:ext>
                </a:extLst>
              </xdr:cNvPr>
              <xdr:cNvSpPr/>
            </xdr:nvSpPr>
            <xdr:spPr bwMode="auto">
              <a:xfrm>
                <a:off x="5763126" y="8931955"/>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04" name="Option Button 12" hidden="1">
                <a:extLst>
                  <a:ext uri="{63B3BB69-23CF-44E3-9099-C40C66FF867C}">
                    <a14:compatExt spid="_x0000_s85004"/>
                  </a:ext>
                  <a:ext uri="{FF2B5EF4-FFF2-40B4-BE49-F238E27FC236}">
                    <a16:creationId xmlns:a16="http://schemas.microsoft.com/office/drawing/2014/main" id="{00000000-0008-0000-0300-00000C4C0100}"/>
                  </a:ext>
                </a:extLst>
              </xdr:cNvPr>
              <xdr:cNvSpPr/>
            </xdr:nvSpPr>
            <xdr:spPr bwMode="auto">
              <a:xfrm>
                <a:off x="5763126" y="9207646"/>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5005" name="Group Box 13" hidden="1">
              <a:extLst>
                <a:ext uri="{63B3BB69-23CF-44E3-9099-C40C66FF867C}">
                  <a14:compatExt spid="_x0000_s85005"/>
                </a:ext>
                <a:ext uri="{FF2B5EF4-FFF2-40B4-BE49-F238E27FC236}">
                  <a16:creationId xmlns:a16="http://schemas.microsoft.com/office/drawing/2014/main" id="{00000000-0008-0000-0300-00000D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5006" name="Group Box 14" hidden="1">
              <a:extLst>
                <a:ext uri="{63B3BB69-23CF-44E3-9099-C40C66FF867C}">
                  <a14:compatExt spid="_x0000_s85006"/>
                </a:ext>
                <a:ext uri="{FF2B5EF4-FFF2-40B4-BE49-F238E27FC236}">
                  <a16:creationId xmlns:a16="http://schemas.microsoft.com/office/drawing/2014/main" id="{00000000-0008-0000-0300-00000E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5007" name="Group Box 15" hidden="1">
              <a:extLst>
                <a:ext uri="{63B3BB69-23CF-44E3-9099-C40C66FF867C}">
                  <a14:compatExt spid="_x0000_s85007"/>
                </a:ext>
                <a:ext uri="{FF2B5EF4-FFF2-40B4-BE49-F238E27FC236}">
                  <a16:creationId xmlns:a16="http://schemas.microsoft.com/office/drawing/2014/main" id="{00000000-0008-0000-0300-00000F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5008" name="Group Box 16" hidden="1">
              <a:extLst>
                <a:ext uri="{63B3BB69-23CF-44E3-9099-C40C66FF867C}">
                  <a14:compatExt spid="_x0000_s85008"/>
                </a:ext>
                <a:ext uri="{FF2B5EF4-FFF2-40B4-BE49-F238E27FC236}">
                  <a16:creationId xmlns:a16="http://schemas.microsoft.com/office/drawing/2014/main" id="{00000000-0008-0000-0300-000010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4514850" y="6543675"/>
              <a:ext cx="304800" cy="638175"/>
              <a:chOff x="4549825" y="6438932"/>
              <a:chExt cx="308371" cy="779264"/>
            </a:xfrm>
          </xdr:grpSpPr>
          <xdr:sp macro="" textlink="">
            <xdr:nvSpPr>
              <xdr:cNvPr id="85009" name="Option Button 17" hidden="1">
                <a:extLst>
                  <a:ext uri="{63B3BB69-23CF-44E3-9099-C40C66FF867C}">
                    <a14:compatExt spid="_x0000_s85009"/>
                  </a:ext>
                  <a:ext uri="{FF2B5EF4-FFF2-40B4-BE49-F238E27FC236}">
                    <a16:creationId xmlns:a16="http://schemas.microsoft.com/office/drawing/2014/main" id="{00000000-0008-0000-0300-0000114C0100}"/>
                  </a:ext>
                </a:extLst>
              </xdr:cNvPr>
              <xdr:cNvSpPr/>
            </xdr:nvSpPr>
            <xdr:spPr bwMode="auto">
              <a:xfrm>
                <a:off x="4549825" y="6438932"/>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10" name="Option Button 18" hidden="1">
                <a:extLst>
                  <a:ext uri="{63B3BB69-23CF-44E3-9099-C40C66FF867C}">
                    <a14:compatExt spid="_x0000_s85010"/>
                  </a:ext>
                  <a:ext uri="{FF2B5EF4-FFF2-40B4-BE49-F238E27FC236}">
                    <a16:creationId xmlns:a16="http://schemas.microsoft.com/office/drawing/2014/main" id="{00000000-0008-0000-0300-0000124C0100}"/>
                  </a:ext>
                </a:extLst>
              </xdr:cNvPr>
              <xdr:cNvSpPr/>
            </xdr:nvSpPr>
            <xdr:spPr bwMode="auto">
              <a:xfrm>
                <a:off x="4549825" y="6714679"/>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11" name="Option Button 19" hidden="1">
                <a:extLst>
                  <a:ext uri="{63B3BB69-23CF-44E3-9099-C40C66FF867C}">
                    <a14:compatExt spid="_x0000_s85011"/>
                  </a:ext>
                  <a:ext uri="{FF2B5EF4-FFF2-40B4-BE49-F238E27FC236}">
                    <a16:creationId xmlns:a16="http://schemas.microsoft.com/office/drawing/2014/main" id="{00000000-0008-0000-0300-0000134C0100}"/>
                  </a:ext>
                </a:extLst>
              </xdr:cNvPr>
              <xdr:cNvSpPr/>
            </xdr:nvSpPr>
            <xdr:spPr bwMode="auto">
              <a:xfrm>
                <a:off x="4549825" y="6999121"/>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5012" name="Group Box 20" hidden="1">
              <a:extLst>
                <a:ext uri="{63B3BB69-23CF-44E3-9099-C40C66FF867C}">
                  <a14:compatExt spid="_x0000_s85012"/>
                </a:ext>
                <a:ext uri="{FF2B5EF4-FFF2-40B4-BE49-F238E27FC236}">
                  <a16:creationId xmlns:a16="http://schemas.microsoft.com/office/drawing/2014/main" id="{00000000-0008-0000-0300-000014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5013" name="Group Box 21" hidden="1">
              <a:extLst>
                <a:ext uri="{63B3BB69-23CF-44E3-9099-C40C66FF867C}">
                  <a14:compatExt spid="_x0000_s85013"/>
                </a:ext>
                <a:ext uri="{FF2B5EF4-FFF2-40B4-BE49-F238E27FC236}">
                  <a16:creationId xmlns:a16="http://schemas.microsoft.com/office/drawing/2014/main" id="{00000000-0008-0000-0300-000015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5014" name="Group Box 22" hidden="1">
              <a:extLst>
                <a:ext uri="{63B3BB69-23CF-44E3-9099-C40C66FF867C}">
                  <a14:compatExt spid="_x0000_s85014"/>
                </a:ext>
                <a:ext uri="{FF2B5EF4-FFF2-40B4-BE49-F238E27FC236}">
                  <a16:creationId xmlns:a16="http://schemas.microsoft.com/office/drawing/2014/main" id="{00000000-0008-0000-0300-000016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5015" name="Group Box 23" hidden="1">
              <a:extLst>
                <a:ext uri="{63B3BB69-23CF-44E3-9099-C40C66FF867C}">
                  <a14:compatExt spid="_x0000_s85015"/>
                </a:ext>
                <a:ext uri="{FF2B5EF4-FFF2-40B4-BE49-F238E27FC236}">
                  <a16:creationId xmlns:a16="http://schemas.microsoft.com/office/drawing/2014/main" id="{00000000-0008-0000-0300-000017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5016" name="Group Box 24" hidden="1">
              <a:extLst>
                <a:ext uri="{63B3BB69-23CF-44E3-9099-C40C66FF867C}">
                  <a14:compatExt spid="_x0000_s85016"/>
                </a:ext>
                <a:ext uri="{FF2B5EF4-FFF2-40B4-BE49-F238E27FC236}">
                  <a16:creationId xmlns:a16="http://schemas.microsoft.com/office/drawing/2014/main" id="{00000000-0008-0000-0300-000018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5017" name="Group Box 25" hidden="1">
              <a:extLst>
                <a:ext uri="{63B3BB69-23CF-44E3-9099-C40C66FF867C}">
                  <a14:compatExt spid="_x0000_s85017"/>
                </a:ext>
                <a:ext uri="{FF2B5EF4-FFF2-40B4-BE49-F238E27FC236}">
                  <a16:creationId xmlns:a16="http://schemas.microsoft.com/office/drawing/2014/main" id="{00000000-0008-0000-0300-000019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5018" name="Group Box 26" hidden="1">
              <a:extLst>
                <a:ext uri="{63B3BB69-23CF-44E3-9099-C40C66FF867C}">
                  <a14:compatExt spid="_x0000_s85018"/>
                </a:ext>
                <a:ext uri="{FF2B5EF4-FFF2-40B4-BE49-F238E27FC236}">
                  <a16:creationId xmlns:a16="http://schemas.microsoft.com/office/drawing/2014/main" id="{00000000-0008-0000-0300-00001A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5019" name="Group Box 27" hidden="1">
              <a:extLst>
                <a:ext uri="{63B3BB69-23CF-44E3-9099-C40C66FF867C}">
                  <a14:compatExt spid="_x0000_s85019"/>
                </a:ext>
                <a:ext uri="{FF2B5EF4-FFF2-40B4-BE49-F238E27FC236}">
                  <a16:creationId xmlns:a16="http://schemas.microsoft.com/office/drawing/2014/main" id="{00000000-0008-0000-0300-00001B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3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3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5020" name="Group Box 28" hidden="1">
              <a:extLst>
                <a:ext uri="{63B3BB69-23CF-44E3-9099-C40C66FF867C}">
                  <a14:compatExt spid="_x0000_s85020"/>
                </a:ext>
                <a:ext uri="{FF2B5EF4-FFF2-40B4-BE49-F238E27FC236}">
                  <a16:creationId xmlns:a16="http://schemas.microsoft.com/office/drawing/2014/main" id="{00000000-0008-0000-0300-00001C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3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3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3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5021" name="Group Box 29" hidden="1">
              <a:extLst>
                <a:ext uri="{63B3BB69-23CF-44E3-9099-C40C66FF867C}">
                  <a14:compatExt spid="_x0000_s85021"/>
                </a:ext>
                <a:ext uri="{FF2B5EF4-FFF2-40B4-BE49-F238E27FC236}">
                  <a16:creationId xmlns:a16="http://schemas.microsoft.com/office/drawing/2014/main" id="{00000000-0008-0000-0300-00001D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3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3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3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5890074" y="8154125"/>
              <a:ext cx="220577" cy="694590"/>
              <a:chOff x="5767609" y="8168796"/>
              <a:chExt cx="217568" cy="792428"/>
            </a:xfrm>
          </xdr:grpSpPr>
          <xdr:sp macro="" textlink="">
            <xdr:nvSpPr>
              <xdr:cNvPr id="85022" name="Option Button 30" hidden="1">
                <a:extLst>
                  <a:ext uri="{63B3BB69-23CF-44E3-9099-C40C66FF867C}">
                    <a14:compatExt spid="_x0000_s85022"/>
                  </a:ext>
                  <a:ext uri="{FF2B5EF4-FFF2-40B4-BE49-F238E27FC236}">
                    <a16:creationId xmlns:a16="http://schemas.microsoft.com/office/drawing/2014/main" id="{00000000-0008-0000-0300-00001E4C0100}"/>
                  </a:ext>
                </a:extLst>
              </xdr:cNvPr>
              <xdr:cNvSpPr/>
            </xdr:nvSpPr>
            <xdr:spPr bwMode="auto">
              <a:xfrm>
                <a:off x="5768104" y="816879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3" name="Option Button 31" hidden="1">
                <a:extLst>
                  <a:ext uri="{63B3BB69-23CF-44E3-9099-C40C66FF867C}">
                    <a14:compatExt spid="_x0000_s85023"/>
                  </a:ext>
                  <a:ext uri="{FF2B5EF4-FFF2-40B4-BE49-F238E27FC236}">
                    <a16:creationId xmlns:a16="http://schemas.microsoft.com/office/drawing/2014/main" id="{00000000-0008-0000-0300-00001F4C0100}"/>
                  </a:ext>
                </a:extLst>
              </xdr:cNvPr>
              <xdr:cNvSpPr/>
            </xdr:nvSpPr>
            <xdr:spPr bwMode="auto">
              <a:xfrm>
                <a:off x="5767609" y="8723098"/>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3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300-00001D000000}"/>
                </a:ext>
              </a:extLst>
            </xdr:cNvPr>
            <xdr:cNvGrpSpPr>
              <a:grpSpLocks/>
            </xdr:cNvGrpSpPr>
          </xdr:nvGrpSpPr>
          <xdr:grpSpPr bwMode="auto">
            <a:xfrm>
              <a:off x="5886450" y="4238625"/>
              <a:ext cx="304800" cy="419100"/>
              <a:chOff x="45017" y="37725"/>
              <a:chExt cx="3039" cy="4869"/>
            </a:xfrm>
          </xdr:grpSpPr>
          <xdr:sp macro="" textlink="">
            <xdr:nvSpPr>
              <xdr:cNvPr id="85024" name="Option Button 32" hidden="1">
                <a:extLst>
                  <a:ext uri="{63B3BB69-23CF-44E3-9099-C40C66FF867C}">
                    <a14:compatExt spid="_x0000_s85024"/>
                  </a:ext>
                  <a:ext uri="{FF2B5EF4-FFF2-40B4-BE49-F238E27FC236}">
                    <a16:creationId xmlns:a16="http://schemas.microsoft.com/office/drawing/2014/main" id="{00000000-0008-0000-0300-0000204C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5" name="Option Button 33" hidden="1">
                <a:extLst>
                  <a:ext uri="{63B3BB69-23CF-44E3-9099-C40C66FF867C}">
                    <a14:compatExt spid="_x0000_s85025"/>
                  </a:ext>
                  <a:ext uri="{FF2B5EF4-FFF2-40B4-BE49-F238E27FC236}">
                    <a16:creationId xmlns:a16="http://schemas.microsoft.com/office/drawing/2014/main" id="{00000000-0008-0000-0300-0000214C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300-00001E000000}"/>
                </a:ext>
              </a:extLst>
            </xdr:cNvPr>
            <xdr:cNvGrpSpPr>
              <a:grpSpLocks/>
            </xdr:cNvGrpSpPr>
          </xdr:nvGrpSpPr>
          <xdr:grpSpPr bwMode="auto">
            <a:xfrm>
              <a:off x="5886450" y="4816566"/>
              <a:ext cx="304800" cy="692604"/>
              <a:chOff x="57686" y="45007"/>
              <a:chExt cx="3018" cy="8207"/>
            </a:xfrm>
          </xdr:grpSpPr>
          <xdr:sp macro="" textlink="">
            <xdr:nvSpPr>
              <xdr:cNvPr id="85026" name="Option Button 34" hidden="1">
                <a:extLst>
                  <a:ext uri="{63B3BB69-23CF-44E3-9099-C40C66FF867C}">
                    <a14:compatExt spid="_x0000_s85026"/>
                  </a:ext>
                  <a:ext uri="{FF2B5EF4-FFF2-40B4-BE49-F238E27FC236}">
                    <a16:creationId xmlns:a16="http://schemas.microsoft.com/office/drawing/2014/main" id="{00000000-0008-0000-0300-0000224C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7" name="Option Button 35" hidden="1">
                <a:extLst>
                  <a:ext uri="{63B3BB69-23CF-44E3-9099-C40C66FF867C}">
                    <a14:compatExt spid="_x0000_s85027"/>
                  </a:ext>
                  <a:ext uri="{FF2B5EF4-FFF2-40B4-BE49-F238E27FC236}">
                    <a16:creationId xmlns:a16="http://schemas.microsoft.com/office/drawing/2014/main" id="{00000000-0008-0000-0300-0000234C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8" name="Option Button 36" hidden="1">
                <a:extLst>
                  <a:ext uri="{63B3BB69-23CF-44E3-9099-C40C66FF867C}">
                    <a14:compatExt spid="_x0000_s85028"/>
                  </a:ext>
                  <a:ext uri="{FF2B5EF4-FFF2-40B4-BE49-F238E27FC236}">
                    <a16:creationId xmlns:a16="http://schemas.microsoft.com/office/drawing/2014/main" id="{00000000-0008-0000-0300-0000244C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300-00001F000000}"/>
                </a:ext>
              </a:extLst>
            </xdr:cNvPr>
            <xdr:cNvGrpSpPr>
              <a:grpSpLocks/>
            </xdr:cNvGrpSpPr>
          </xdr:nvGrpSpPr>
          <xdr:grpSpPr bwMode="auto">
            <a:xfrm>
              <a:off x="5886450" y="5676900"/>
              <a:ext cx="304800" cy="714375"/>
              <a:chOff x="57631" y="54838"/>
              <a:chExt cx="3018" cy="7876"/>
            </a:xfrm>
          </xdr:grpSpPr>
          <xdr:sp macro="" textlink="">
            <xdr:nvSpPr>
              <xdr:cNvPr id="85029" name="Option Button 37" hidden="1">
                <a:extLst>
                  <a:ext uri="{63B3BB69-23CF-44E3-9099-C40C66FF867C}">
                    <a14:compatExt spid="_x0000_s85029"/>
                  </a:ext>
                  <a:ext uri="{FF2B5EF4-FFF2-40B4-BE49-F238E27FC236}">
                    <a16:creationId xmlns:a16="http://schemas.microsoft.com/office/drawing/2014/main" id="{00000000-0008-0000-0300-0000254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0" name="Option Button 38" hidden="1">
                <a:extLst>
                  <a:ext uri="{63B3BB69-23CF-44E3-9099-C40C66FF867C}">
                    <a14:compatExt spid="_x0000_s85030"/>
                  </a:ext>
                  <a:ext uri="{FF2B5EF4-FFF2-40B4-BE49-F238E27FC236}">
                    <a16:creationId xmlns:a16="http://schemas.microsoft.com/office/drawing/2014/main" id="{00000000-0008-0000-0300-0000264C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1" name="Option Button 39" hidden="1">
                <a:extLst>
                  <a:ext uri="{63B3BB69-23CF-44E3-9099-C40C66FF867C}">
                    <a14:compatExt spid="_x0000_s85031"/>
                  </a:ext>
                  <a:ext uri="{FF2B5EF4-FFF2-40B4-BE49-F238E27FC236}">
                    <a16:creationId xmlns:a16="http://schemas.microsoft.com/office/drawing/2014/main" id="{00000000-0008-0000-0300-0000274C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300-000020000000}"/>
                </a:ext>
              </a:extLst>
            </xdr:cNvPr>
            <xdr:cNvGrpSpPr>
              <a:grpSpLocks/>
            </xdr:cNvGrpSpPr>
          </xdr:nvGrpSpPr>
          <xdr:grpSpPr bwMode="auto">
            <a:xfrm>
              <a:off x="5886450" y="6543675"/>
              <a:ext cx="304800" cy="638175"/>
              <a:chOff x="57631" y="54838"/>
              <a:chExt cx="3018" cy="7963"/>
            </a:xfrm>
          </xdr:grpSpPr>
          <xdr:sp macro="" textlink="">
            <xdr:nvSpPr>
              <xdr:cNvPr id="85032" name="Option Button 40" hidden="1">
                <a:extLst>
                  <a:ext uri="{63B3BB69-23CF-44E3-9099-C40C66FF867C}">
                    <a14:compatExt spid="_x0000_s85032"/>
                  </a:ext>
                  <a:ext uri="{FF2B5EF4-FFF2-40B4-BE49-F238E27FC236}">
                    <a16:creationId xmlns:a16="http://schemas.microsoft.com/office/drawing/2014/main" id="{00000000-0008-0000-0300-0000284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3" name="Option Button 41" hidden="1">
                <a:extLst>
                  <a:ext uri="{63B3BB69-23CF-44E3-9099-C40C66FF867C}">
                    <a14:compatExt spid="_x0000_s85033"/>
                  </a:ext>
                  <a:ext uri="{FF2B5EF4-FFF2-40B4-BE49-F238E27FC236}">
                    <a16:creationId xmlns:a16="http://schemas.microsoft.com/office/drawing/2014/main" id="{00000000-0008-0000-0300-0000294C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4" name="Option Button 42" hidden="1">
                <a:extLst>
                  <a:ext uri="{63B3BB69-23CF-44E3-9099-C40C66FF867C}">
                    <a14:compatExt spid="_x0000_s85034"/>
                  </a:ext>
                  <a:ext uri="{FF2B5EF4-FFF2-40B4-BE49-F238E27FC236}">
                    <a16:creationId xmlns:a16="http://schemas.microsoft.com/office/drawing/2014/main" id="{00000000-0008-0000-0300-00002A4C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3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3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3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3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3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300-000026000000}"/>
                </a:ext>
              </a:extLst>
            </xdr:cNvPr>
            <xdr:cNvGrpSpPr>
              <a:grpSpLocks/>
            </xdr:cNvGrpSpPr>
          </xdr:nvGrpSpPr>
          <xdr:grpSpPr bwMode="auto">
            <a:xfrm>
              <a:off x="4512828" y="7322876"/>
              <a:ext cx="232948" cy="707094"/>
              <a:chOff x="45321" y="72871"/>
              <a:chExt cx="2304" cy="6586"/>
            </a:xfrm>
          </xdr:grpSpPr>
          <xdr:sp macro="" textlink="">
            <xdr:nvSpPr>
              <xdr:cNvPr id="85035" name="Option Button 43" hidden="1">
                <a:extLst>
                  <a:ext uri="{63B3BB69-23CF-44E3-9099-C40C66FF867C}">
                    <a14:compatExt spid="_x0000_s85035"/>
                  </a:ext>
                  <a:ext uri="{FF2B5EF4-FFF2-40B4-BE49-F238E27FC236}">
                    <a16:creationId xmlns:a16="http://schemas.microsoft.com/office/drawing/2014/main" id="{00000000-0008-0000-0300-00002B4C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6" name="Option Button 44" hidden="1">
                <a:extLst>
                  <a:ext uri="{63B3BB69-23CF-44E3-9099-C40C66FF867C}">
                    <a14:compatExt spid="_x0000_s85036"/>
                  </a:ext>
                  <a:ext uri="{FF2B5EF4-FFF2-40B4-BE49-F238E27FC236}">
                    <a16:creationId xmlns:a16="http://schemas.microsoft.com/office/drawing/2014/main" id="{00000000-0008-0000-0300-00002C4C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3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3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300-00002B000000}"/>
                </a:ext>
              </a:extLst>
            </xdr:cNvPr>
            <xdr:cNvGrpSpPr/>
          </xdr:nvGrpSpPr>
          <xdr:grpSpPr>
            <a:xfrm>
              <a:off x="4523531" y="8146752"/>
              <a:ext cx="200248" cy="744722"/>
              <a:chOff x="4538953" y="8166062"/>
              <a:chExt cx="208607" cy="749798"/>
            </a:xfrm>
          </xdr:grpSpPr>
          <xdr:sp macro="" textlink="">
            <xdr:nvSpPr>
              <xdr:cNvPr id="85037" name="Option Button 45" hidden="1">
                <a:extLst>
                  <a:ext uri="{63B3BB69-23CF-44E3-9099-C40C66FF867C}">
                    <a14:compatExt spid="_x0000_s85037"/>
                  </a:ext>
                  <a:ext uri="{FF2B5EF4-FFF2-40B4-BE49-F238E27FC236}">
                    <a16:creationId xmlns:a16="http://schemas.microsoft.com/office/drawing/2014/main" id="{00000000-0008-0000-0300-00002D4C0100}"/>
                  </a:ext>
                </a:extLst>
              </xdr:cNvPr>
              <xdr:cNvSpPr/>
            </xdr:nvSpPr>
            <xdr:spPr bwMode="auto">
              <a:xfrm>
                <a:off x="4540451" y="816606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8" name="Option Button 46" hidden="1">
                <a:extLst>
                  <a:ext uri="{63B3BB69-23CF-44E3-9099-C40C66FF867C}">
                    <a14:compatExt spid="_x0000_s85038"/>
                  </a:ext>
                  <a:ext uri="{FF2B5EF4-FFF2-40B4-BE49-F238E27FC236}">
                    <a16:creationId xmlns:a16="http://schemas.microsoft.com/office/drawing/2014/main" id="{00000000-0008-0000-0300-00002E4C0100}"/>
                  </a:ext>
                </a:extLst>
              </xdr:cNvPr>
              <xdr:cNvSpPr/>
            </xdr:nvSpPr>
            <xdr:spPr bwMode="auto">
              <a:xfrm>
                <a:off x="4538953" y="8640741"/>
                <a:ext cx="186515" cy="2751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5039" name="Group Box 47" hidden="1">
              <a:extLst>
                <a:ext uri="{63B3BB69-23CF-44E3-9099-C40C66FF867C}">
                  <a14:compatExt spid="_x0000_s85039"/>
                </a:ext>
                <a:ext uri="{FF2B5EF4-FFF2-40B4-BE49-F238E27FC236}">
                  <a16:creationId xmlns:a16="http://schemas.microsoft.com/office/drawing/2014/main" id="{00000000-0008-0000-0300-00002F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300-00002C000000}"/>
                </a:ext>
              </a:extLst>
            </xdr:cNvPr>
            <xdr:cNvGrpSpPr/>
          </xdr:nvGrpSpPr>
          <xdr:grpSpPr>
            <a:xfrm>
              <a:off x="5894842" y="7309825"/>
              <a:ext cx="304802" cy="710980"/>
              <a:chOff x="5809589" y="7290591"/>
              <a:chExt cx="301595" cy="707491"/>
            </a:xfrm>
          </xdr:grpSpPr>
          <xdr:sp macro="" textlink="">
            <xdr:nvSpPr>
              <xdr:cNvPr id="85040" name="Option Button 48" hidden="1">
                <a:extLst>
                  <a:ext uri="{63B3BB69-23CF-44E3-9099-C40C66FF867C}">
                    <a14:compatExt spid="_x0000_s85040"/>
                  </a:ext>
                  <a:ext uri="{FF2B5EF4-FFF2-40B4-BE49-F238E27FC236}">
                    <a16:creationId xmlns:a16="http://schemas.microsoft.com/office/drawing/2014/main" id="{00000000-0008-0000-0300-0000304C0100}"/>
                  </a:ext>
                </a:extLst>
              </xdr:cNvPr>
              <xdr:cNvSpPr/>
            </xdr:nvSpPr>
            <xdr:spPr bwMode="auto">
              <a:xfrm>
                <a:off x="5809589" y="729059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41" name="Option Button 49" hidden="1">
                <a:extLst>
                  <a:ext uri="{63B3BB69-23CF-44E3-9099-C40C66FF867C}">
                    <a14:compatExt spid="_x0000_s85041"/>
                  </a:ext>
                  <a:ext uri="{FF2B5EF4-FFF2-40B4-BE49-F238E27FC236}">
                    <a16:creationId xmlns:a16="http://schemas.microsoft.com/office/drawing/2014/main" id="{00000000-0008-0000-0300-0000314C0100}"/>
                  </a:ext>
                </a:extLst>
              </xdr:cNvPr>
              <xdr:cNvSpPr/>
            </xdr:nvSpPr>
            <xdr:spPr bwMode="auto">
              <a:xfrm>
                <a:off x="5809590" y="7752507"/>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3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3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3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3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3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4524375" y="4257675"/>
              <a:ext cx="304800" cy="400050"/>
              <a:chOff x="4501773" y="3772561"/>
              <a:chExt cx="303832" cy="486910"/>
            </a:xfrm>
          </xdr:grpSpPr>
          <xdr:sp macro="" textlink="">
            <xdr:nvSpPr>
              <xdr:cNvPr id="86017" name="Option Button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18" name="Option Button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4514850" y="4810125"/>
              <a:ext cx="304800" cy="714375"/>
              <a:chOff x="4479758" y="4496300"/>
              <a:chExt cx="301792" cy="780048"/>
            </a:xfrm>
          </xdr:grpSpPr>
          <xdr:sp macro="" textlink="">
            <xdr:nvSpPr>
              <xdr:cNvPr id="86019" name="Option Button 3" hidden="1">
                <a:extLst>
                  <a:ext uri="{63B3BB69-23CF-44E3-9099-C40C66FF867C}">
                    <a14:compatExt spid="_x0000_s86019"/>
                  </a:ext>
                  <a:ext uri="{FF2B5EF4-FFF2-40B4-BE49-F238E27FC236}">
                    <a16:creationId xmlns:a16="http://schemas.microsoft.com/office/drawing/2014/main" id="{00000000-0008-0000-0400-000003500100}"/>
                  </a:ext>
                </a:extLst>
              </xdr:cNvPr>
              <xdr:cNvSpPr/>
            </xdr:nvSpPr>
            <xdr:spPr bwMode="auto">
              <a:xfrm>
                <a:off x="4479758" y="4496300"/>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0" name="Option Button 4" hidden="1">
                <a:extLst>
                  <a:ext uri="{63B3BB69-23CF-44E3-9099-C40C66FF867C}">
                    <a14:compatExt spid="_x0000_s86020"/>
                  </a:ext>
                  <a:ext uri="{FF2B5EF4-FFF2-40B4-BE49-F238E27FC236}">
                    <a16:creationId xmlns:a16="http://schemas.microsoft.com/office/drawing/2014/main" id="{00000000-0008-0000-0400-0000045001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1" name="Option Button 5" hidden="1">
                <a:extLst>
                  <a:ext uri="{63B3BB69-23CF-44E3-9099-C40C66FF867C}">
                    <a14:compatExt spid="_x0000_s86021"/>
                  </a:ext>
                  <a:ext uri="{FF2B5EF4-FFF2-40B4-BE49-F238E27FC236}">
                    <a16:creationId xmlns:a16="http://schemas.microsoft.com/office/drawing/2014/main" id="{00000000-0008-0000-0400-000005500100}"/>
                  </a:ext>
                </a:extLst>
              </xdr:cNvPr>
              <xdr:cNvSpPr/>
            </xdr:nvSpPr>
            <xdr:spPr bwMode="auto">
              <a:xfrm>
                <a:off x="4479758" y="5028197"/>
                <a:ext cx="301792" cy="248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4514850" y="5676898"/>
              <a:ext cx="304800" cy="698090"/>
              <a:chOff x="4549825" y="5456612"/>
              <a:chExt cx="308371" cy="762884"/>
            </a:xfrm>
          </xdr:grpSpPr>
          <xdr:sp macro="" textlink="">
            <xdr:nvSpPr>
              <xdr:cNvPr id="86022" name="Option Button 6" hidden="1">
                <a:extLst>
                  <a:ext uri="{63B3BB69-23CF-44E3-9099-C40C66FF867C}">
                    <a14:compatExt spid="_x0000_s86022"/>
                  </a:ext>
                  <a:ext uri="{FF2B5EF4-FFF2-40B4-BE49-F238E27FC236}">
                    <a16:creationId xmlns:a16="http://schemas.microsoft.com/office/drawing/2014/main" id="{00000000-0008-0000-0400-000006500100}"/>
                  </a:ext>
                </a:extLst>
              </xdr:cNvPr>
              <xdr:cNvSpPr/>
            </xdr:nvSpPr>
            <xdr:spPr bwMode="auto">
              <a:xfrm>
                <a:off x="4549825" y="5456612"/>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3" name="Option Button 7" hidden="1">
                <a:extLst>
                  <a:ext uri="{63B3BB69-23CF-44E3-9099-C40C66FF867C}">
                    <a14:compatExt spid="_x0000_s86023"/>
                  </a:ext>
                  <a:ext uri="{FF2B5EF4-FFF2-40B4-BE49-F238E27FC236}">
                    <a16:creationId xmlns:a16="http://schemas.microsoft.com/office/drawing/2014/main" id="{00000000-0008-0000-0400-0000075001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4" name="Option Button 8" hidden="1">
                <a:extLst>
                  <a:ext uri="{63B3BB69-23CF-44E3-9099-C40C66FF867C}">
                    <a14:compatExt spid="_x0000_s86024"/>
                  </a:ext>
                  <a:ext uri="{FF2B5EF4-FFF2-40B4-BE49-F238E27FC236}">
                    <a16:creationId xmlns:a16="http://schemas.microsoft.com/office/drawing/2014/main" id="{00000000-0008-0000-0400-000008500100}"/>
                  </a:ext>
                </a:extLst>
              </xdr:cNvPr>
              <xdr:cNvSpPr/>
            </xdr:nvSpPr>
            <xdr:spPr bwMode="auto">
              <a:xfrm>
                <a:off x="4549825" y="6000422"/>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6025" name="Option Button 9" hidden="1">
              <a:extLst>
                <a:ext uri="{63B3BB69-23CF-44E3-9099-C40C66FF867C}">
                  <a14:compatExt spid="_x0000_s86025"/>
                </a:ext>
                <a:ext uri="{FF2B5EF4-FFF2-40B4-BE49-F238E27FC236}">
                  <a16:creationId xmlns:a16="http://schemas.microsoft.com/office/drawing/2014/main" id="{00000000-0008-0000-04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6026" name="Option Button 10" hidden="1">
              <a:extLst>
                <a:ext uri="{63B3BB69-23CF-44E3-9099-C40C66FF867C}">
                  <a14:compatExt spid="_x0000_s86026"/>
                </a:ext>
                <a:ext uri="{FF2B5EF4-FFF2-40B4-BE49-F238E27FC236}">
                  <a16:creationId xmlns:a16="http://schemas.microsoft.com/office/drawing/2014/main" id="{00000000-0008-0000-04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4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4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4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5886450" y="9023132"/>
              <a:ext cx="304800" cy="371475"/>
              <a:chOff x="5763126" y="8931955"/>
              <a:chExt cx="301792" cy="494766"/>
            </a:xfrm>
          </xdr:grpSpPr>
          <xdr:sp macro="" textlink="">
            <xdr:nvSpPr>
              <xdr:cNvPr id="86027" name="Option Button 11" hidden="1">
                <a:extLst>
                  <a:ext uri="{63B3BB69-23CF-44E3-9099-C40C66FF867C}">
                    <a14:compatExt spid="_x0000_s86027"/>
                  </a:ext>
                  <a:ext uri="{FF2B5EF4-FFF2-40B4-BE49-F238E27FC236}">
                    <a16:creationId xmlns:a16="http://schemas.microsoft.com/office/drawing/2014/main" id="{00000000-0008-0000-0400-00000B500100}"/>
                  </a:ext>
                </a:extLst>
              </xdr:cNvPr>
              <xdr:cNvSpPr/>
            </xdr:nvSpPr>
            <xdr:spPr bwMode="auto">
              <a:xfrm>
                <a:off x="5763126" y="8931955"/>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8" name="Option Button 12" hidden="1">
                <a:extLst>
                  <a:ext uri="{63B3BB69-23CF-44E3-9099-C40C66FF867C}">
                    <a14:compatExt spid="_x0000_s86028"/>
                  </a:ext>
                  <a:ext uri="{FF2B5EF4-FFF2-40B4-BE49-F238E27FC236}">
                    <a16:creationId xmlns:a16="http://schemas.microsoft.com/office/drawing/2014/main" id="{00000000-0008-0000-0400-00000C500100}"/>
                  </a:ext>
                </a:extLst>
              </xdr:cNvPr>
              <xdr:cNvSpPr/>
            </xdr:nvSpPr>
            <xdr:spPr bwMode="auto">
              <a:xfrm>
                <a:off x="5763126" y="9207646"/>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6029" name="Group Box 13" hidden="1">
              <a:extLst>
                <a:ext uri="{63B3BB69-23CF-44E3-9099-C40C66FF867C}">
                  <a14:compatExt spid="_x0000_s86029"/>
                </a:ext>
                <a:ext uri="{FF2B5EF4-FFF2-40B4-BE49-F238E27FC236}">
                  <a16:creationId xmlns:a16="http://schemas.microsoft.com/office/drawing/2014/main" id="{00000000-0008-0000-0400-00000D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6030" name="Group Box 14" hidden="1">
              <a:extLst>
                <a:ext uri="{63B3BB69-23CF-44E3-9099-C40C66FF867C}">
                  <a14:compatExt spid="_x0000_s86030"/>
                </a:ext>
                <a:ext uri="{FF2B5EF4-FFF2-40B4-BE49-F238E27FC236}">
                  <a16:creationId xmlns:a16="http://schemas.microsoft.com/office/drawing/2014/main" id="{00000000-0008-0000-0400-00000E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6031" name="Group Box 15" hidden="1">
              <a:extLst>
                <a:ext uri="{63B3BB69-23CF-44E3-9099-C40C66FF867C}">
                  <a14:compatExt spid="_x0000_s86031"/>
                </a:ext>
                <a:ext uri="{FF2B5EF4-FFF2-40B4-BE49-F238E27FC236}">
                  <a16:creationId xmlns:a16="http://schemas.microsoft.com/office/drawing/2014/main" id="{00000000-0008-0000-0400-00000F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6032" name="Group Box 16" hidden="1">
              <a:extLst>
                <a:ext uri="{63B3BB69-23CF-44E3-9099-C40C66FF867C}">
                  <a14:compatExt spid="_x0000_s86032"/>
                </a:ext>
                <a:ext uri="{FF2B5EF4-FFF2-40B4-BE49-F238E27FC236}">
                  <a16:creationId xmlns:a16="http://schemas.microsoft.com/office/drawing/2014/main" id="{00000000-0008-0000-0400-000010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4514850" y="6543675"/>
              <a:ext cx="304800" cy="638175"/>
              <a:chOff x="4549825" y="6438932"/>
              <a:chExt cx="308371" cy="779264"/>
            </a:xfrm>
          </xdr:grpSpPr>
          <xdr:sp macro="" textlink="">
            <xdr:nvSpPr>
              <xdr:cNvPr id="86033" name="Option Button 17" hidden="1">
                <a:extLst>
                  <a:ext uri="{63B3BB69-23CF-44E3-9099-C40C66FF867C}">
                    <a14:compatExt spid="_x0000_s86033"/>
                  </a:ext>
                  <a:ext uri="{FF2B5EF4-FFF2-40B4-BE49-F238E27FC236}">
                    <a16:creationId xmlns:a16="http://schemas.microsoft.com/office/drawing/2014/main" id="{00000000-0008-0000-0400-000011500100}"/>
                  </a:ext>
                </a:extLst>
              </xdr:cNvPr>
              <xdr:cNvSpPr/>
            </xdr:nvSpPr>
            <xdr:spPr bwMode="auto">
              <a:xfrm>
                <a:off x="4549825" y="6438932"/>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34" name="Option Button 18" hidden="1">
                <a:extLst>
                  <a:ext uri="{63B3BB69-23CF-44E3-9099-C40C66FF867C}">
                    <a14:compatExt spid="_x0000_s86034"/>
                  </a:ext>
                  <a:ext uri="{FF2B5EF4-FFF2-40B4-BE49-F238E27FC236}">
                    <a16:creationId xmlns:a16="http://schemas.microsoft.com/office/drawing/2014/main" id="{00000000-0008-0000-0400-000012500100}"/>
                  </a:ext>
                </a:extLst>
              </xdr:cNvPr>
              <xdr:cNvSpPr/>
            </xdr:nvSpPr>
            <xdr:spPr bwMode="auto">
              <a:xfrm>
                <a:off x="4549825" y="6714679"/>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35" name="Option Button 19" hidden="1">
                <a:extLst>
                  <a:ext uri="{63B3BB69-23CF-44E3-9099-C40C66FF867C}">
                    <a14:compatExt spid="_x0000_s86035"/>
                  </a:ext>
                  <a:ext uri="{FF2B5EF4-FFF2-40B4-BE49-F238E27FC236}">
                    <a16:creationId xmlns:a16="http://schemas.microsoft.com/office/drawing/2014/main" id="{00000000-0008-0000-0400-000013500100}"/>
                  </a:ext>
                </a:extLst>
              </xdr:cNvPr>
              <xdr:cNvSpPr/>
            </xdr:nvSpPr>
            <xdr:spPr bwMode="auto">
              <a:xfrm>
                <a:off x="4549825" y="6999121"/>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6036" name="Group Box 20" hidden="1">
              <a:extLst>
                <a:ext uri="{63B3BB69-23CF-44E3-9099-C40C66FF867C}">
                  <a14:compatExt spid="_x0000_s86036"/>
                </a:ext>
                <a:ext uri="{FF2B5EF4-FFF2-40B4-BE49-F238E27FC236}">
                  <a16:creationId xmlns:a16="http://schemas.microsoft.com/office/drawing/2014/main" id="{00000000-0008-0000-0400-000014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6037" name="Group Box 21" hidden="1">
              <a:extLst>
                <a:ext uri="{63B3BB69-23CF-44E3-9099-C40C66FF867C}">
                  <a14:compatExt spid="_x0000_s86037"/>
                </a:ext>
                <a:ext uri="{FF2B5EF4-FFF2-40B4-BE49-F238E27FC236}">
                  <a16:creationId xmlns:a16="http://schemas.microsoft.com/office/drawing/2014/main" id="{00000000-0008-0000-0400-000015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6038" name="Group Box 22" hidden="1">
              <a:extLst>
                <a:ext uri="{63B3BB69-23CF-44E3-9099-C40C66FF867C}">
                  <a14:compatExt spid="_x0000_s86038"/>
                </a:ext>
                <a:ext uri="{FF2B5EF4-FFF2-40B4-BE49-F238E27FC236}">
                  <a16:creationId xmlns:a16="http://schemas.microsoft.com/office/drawing/2014/main" id="{00000000-0008-0000-0400-000016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6039" name="Group Box 23" hidden="1">
              <a:extLst>
                <a:ext uri="{63B3BB69-23CF-44E3-9099-C40C66FF867C}">
                  <a14:compatExt spid="_x0000_s86039"/>
                </a:ext>
                <a:ext uri="{FF2B5EF4-FFF2-40B4-BE49-F238E27FC236}">
                  <a16:creationId xmlns:a16="http://schemas.microsoft.com/office/drawing/2014/main" id="{00000000-0008-0000-0400-000017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6040" name="Group Box 24" hidden="1">
              <a:extLst>
                <a:ext uri="{63B3BB69-23CF-44E3-9099-C40C66FF867C}">
                  <a14:compatExt spid="_x0000_s86040"/>
                </a:ext>
                <a:ext uri="{FF2B5EF4-FFF2-40B4-BE49-F238E27FC236}">
                  <a16:creationId xmlns:a16="http://schemas.microsoft.com/office/drawing/2014/main" id="{00000000-0008-0000-0400-000018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6041" name="Group Box 25" hidden="1">
              <a:extLst>
                <a:ext uri="{63B3BB69-23CF-44E3-9099-C40C66FF867C}">
                  <a14:compatExt spid="_x0000_s86041"/>
                </a:ext>
                <a:ext uri="{FF2B5EF4-FFF2-40B4-BE49-F238E27FC236}">
                  <a16:creationId xmlns:a16="http://schemas.microsoft.com/office/drawing/2014/main" id="{00000000-0008-0000-0400-000019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6042" name="Group Box 26" hidden="1">
              <a:extLst>
                <a:ext uri="{63B3BB69-23CF-44E3-9099-C40C66FF867C}">
                  <a14:compatExt spid="_x0000_s86042"/>
                </a:ext>
                <a:ext uri="{FF2B5EF4-FFF2-40B4-BE49-F238E27FC236}">
                  <a16:creationId xmlns:a16="http://schemas.microsoft.com/office/drawing/2014/main" id="{00000000-0008-0000-0400-00001A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6043" name="Group Box 27" hidden="1">
              <a:extLst>
                <a:ext uri="{63B3BB69-23CF-44E3-9099-C40C66FF867C}">
                  <a14:compatExt spid="_x0000_s86043"/>
                </a:ext>
                <a:ext uri="{FF2B5EF4-FFF2-40B4-BE49-F238E27FC236}">
                  <a16:creationId xmlns:a16="http://schemas.microsoft.com/office/drawing/2014/main" id="{00000000-0008-0000-0400-00001B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4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4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6044" name="Group Box 28" hidden="1">
              <a:extLst>
                <a:ext uri="{63B3BB69-23CF-44E3-9099-C40C66FF867C}">
                  <a14:compatExt spid="_x0000_s86044"/>
                </a:ext>
                <a:ext uri="{FF2B5EF4-FFF2-40B4-BE49-F238E27FC236}">
                  <a16:creationId xmlns:a16="http://schemas.microsoft.com/office/drawing/2014/main" id="{00000000-0008-0000-0400-00001C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4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4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4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6045" name="Group Box 29" hidden="1">
              <a:extLst>
                <a:ext uri="{63B3BB69-23CF-44E3-9099-C40C66FF867C}">
                  <a14:compatExt spid="_x0000_s86045"/>
                </a:ext>
                <a:ext uri="{FF2B5EF4-FFF2-40B4-BE49-F238E27FC236}">
                  <a16:creationId xmlns:a16="http://schemas.microsoft.com/office/drawing/2014/main" id="{00000000-0008-0000-0400-00001D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4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4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4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400-000019000000}"/>
                </a:ext>
              </a:extLst>
            </xdr:cNvPr>
            <xdr:cNvGrpSpPr/>
          </xdr:nvGrpSpPr>
          <xdr:grpSpPr>
            <a:xfrm>
              <a:off x="5890074" y="8154125"/>
              <a:ext cx="220577" cy="694590"/>
              <a:chOff x="5767609" y="8168796"/>
              <a:chExt cx="217568" cy="792428"/>
            </a:xfrm>
          </xdr:grpSpPr>
          <xdr:sp macro="" textlink="">
            <xdr:nvSpPr>
              <xdr:cNvPr id="86046" name="Option Button 30" hidden="1">
                <a:extLst>
                  <a:ext uri="{63B3BB69-23CF-44E3-9099-C40C66FF867C}">
                    <a14:compatExt spid="_x0000_s86046"/>
                  </a:ext>
                  <a:ext uri="{FF2B5EF4-FFF2-40B4-BE49-F238E27FC236}">
                    <a16:creationId xmlns:a16="http://schemas.microsoft.com/office/drawing/2014/main" id="{00000000-0008-0000-0400-00001E500100}"/>
                  </a:ext>
                </a:extLst>
              </xdr:cNvPr>
              <xdr:cNvSpPr/>
            </xdr:nvSpPr>
            <xdr:spPr bwMode="auto">
              <a:xfrm>
                <a:off x="5768104" y="816879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47" name="Option Button 31" hidden="1">
                <a:extLst>
                  <a:ext uri="{63B3BB69-23CF-44E3-9099-C40C66FF867C}">
                    <a14:compatExt spid="_x0000_s86047"/>
                  </a:ext>
                  <a:ext uri="{FF2B5EF4-FFF2-40B4-BE49-F238E27FC236}">
                    <a16:creationId xmlns:a16="http://schemas.microsoft.com/office/drawing/2014/main" id="{00000000-0008-0000-0400-00001F500100}"/>
                  </a:ext>
                </a:extLst>
              </xdr:cNvPr>
              <xdr:cNvSpPr/>
            </xdr:nvSpPr>
            <xdr:spPr bwMode="auto">
              <a:xfrm>
                <a:off x="5767609" y="8723098"/>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4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400-00001D000000}"/>
                </a:ext>
              </a:extLst>
            </xdr:cNvPr>
            <xdr:cNvGrpSpPr>
              <a:grpSpLocks/>
            </xdr:cNvGrpSpPr>
          </xdr:nvGrpSpPr>
          <xdr:grpSpPr bwMode="auto">
            <a:xfrm>
              <a:off x="5886450" y="4238625"/>
              <a:ext cx="304800" cy="419100"/>
              <a:chOff x="45017" y="37725"/>
              <a:chExt cx="3039" cy="4869"/>
            </a:xfrm>
          </xdr:grpSpPr>
          <xdr:sp macro="" textlink="">
            <xdr:nvSpPr>
              <xdr:cNvPr id="86048" name="Option Button 32" hidden="1">
                <a:extLst>
                  <a:ext uri="{63B3BB69-23CF-44E3-9099-C40C66FF867C}">
                    <a14:compatExt spid="_x0000_s86048"/>
                  </a:ext>
                  <a:ext uri="{FF2B5EF4-FFF2-40B4-BE49-F238E27FC236}">
                    <a16:creationId xmlns:a16="http://schemas.microsoft.com/office/drawing/2014/main" id="{00000000-0008-0000-0400-00002050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49" name="Option Button 33" hidden="1">
                <a:extLst>
                  <a:ext uri="{63B3BB69-23CF-44E3-9099-C40C66FF867C}">
                    <a14:compatExt spid="_x0000_s86049"/>
                  </a:ext>
                  <a:ext uri="{FF2B5EF4-FFF2-40B4-BE49-F238E27FC236}">
                    <a16:creationId xmlns:a16="http://schemas.microsoft.com/office/drawing/2014/main" id="{00000000-0008-0000-0400-00002150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400-00001E000000}"/>
                </a:ext>
              </a:extLst>
            </xdr:cNvPr>
            <xdr:cNvGrpSpPr>
              <a:grpSpLocks/>
            </xdr:cNvGrpSpPr>
          </xdr:nvGrpSpPr>
          <xdr:grpSpPr bwMode="auto">
            <a:xfrm>
              <a:off x="5886450" y="4816566"/>
              <a:ext cx="304800" cy="692604"/>
              <a:chOff x="57686" y="45007"/>
              <a:chExt cx="3018" cy="8207"/>
            </a:xfrm>
          </xdr:grpSpPr>
          <xdr:sp macro="" textlink="">
            <xdr:nvSpPr>
              <xdr:cNvPr id="86050" name="Option Button 34" hidden="1">
                <a:extLst>
                  <a:ext uri="{63B3BB69-23CF-44E3-9099-C40C66FF867C}">
                    <a14:compatExt spid="_x0000_s86050"/>
                  </a:ext>
                  <a:ext uri="{FF2B5EF4-FFF2-40B4-BE49-F238E27FC236}">
                    <a16:creationId xmlns:a16="http://schemas.microsoft.com/office/drawing/2014/main" id="{00000000-0008-0000-0400-00002250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1" name="Option Button 35" hidden="1">
                <a:extLst>
                  <a:ext uri="{63B3BB69-23CF-44E3-9099-C40C66FF867C}">
                    <a14:compatExt spid="_x0000_s86051"/>
                  </a:ext>
                  <a:ext uri="{FF2B5EF4-FFF2-40B4-BE49-F238E27FC236}">
                    <a16:creationId xmlns:a16="http://schemas.microsoft.com/office/drawing/2014/main" id="{00000000-0008-0000-0400-00002350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2" name="Option Button 36" hidden="1">
                <a:extLst>
                  <a:ext uri="{63B3BB69-23CF-44E3-9099-C40C66FF867C}">
                    <a14:compatExt spid="_x0000_s86052"/>
                  </a:ext>
                  <a:ext uri="{FF2B5EF4-FFF2-40B4-BE49-F238E27FC236}">
                    <a16:creationId xmlns:a16="http://schemas.microsoft.com/office/drawing/2014/main" id="{00000000-0008-0000-0400-00002450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400-00001F000000}"/>
                </a:ext>
              </a:extLst>
            </xdr:cNvPr>
            <xdr:cNvGrpSpPr>
              <a:grpSpLocks/>
            </xdr:cNvGrpSpPr>
          </xdr:nvGrpSpPr>
          <xdr:grpSpPr bwMode="auto">
            <a:xfrm>
              <a:off x="5886450" y="5676900"/>
              <a:ext cx="304800" cy="714375"/>
              <a:chOff x="57631" y="54838"/>
              <a:chExt cx="3018" cy="7876"/>
            </a:xfrm>
          </xdr:grpSpPr>
          <xdr:sp macro="" textlink="">
            <xdr:nvSpPr>
              <xdr:cNvPr id="86053" name="Option Button 37" hidden="1">
                <a:extLst>
                  <a:ext uri="{63B3BB69-23CF-44E3-9099-C40C66FF867C}">
                    <a14:compatExt spid="_x0000_s86053"/>
                  </a:ext>
                  <a:ext uri="{FF2B5EF4-FFF2-40B4-BE49-F238E27FC236}">
                    <a16:creationId xmlns:a16="http://schemas.microsoft.com/office/drawing/2014/main" id="{00000000-0008-0000-0400-0000255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4" name="Option Button 38" hidden="1">
                <a:extLst>
                  <a:ext uri="{63B3BB69-23CF-44E3-9099-C40C66FF867C}">
                    <a14:compatExt spid="_x0000_s86054"/>
                  </a:ext>
                  <a:ext uri="{FF2B5EF4-FFF2-40B4-BE49-F238E27FC236}">
                    <a16:creationId xmlns:a16="http://schemas.microsoft.com/office/drawing/2014/main" id="{00000000-0008-0000-0400-00002650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5" name="Option Button 39" hidden="1">
                <a:extLst>
                  <a:ext uri="{63B3BB69-23CF-44E3-9099-C40C66FF867C}">
                    <a14:compatExt spid="_x0000_s86055"/>
                  </a:ext>
                  <a:ext uri="{FF2B5EF4-FFF2-40B4-BE49-F238E27FC236}">
                    <a16:creationId xmlns:a16="http://schemas.microsoft.com/office/drawing/2014/main" id="{00000000-0008-0000-0400-00002750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400-000020000000}"/>
                </a:ext>
              </a:extLst>
            </xdr:cNvPr>
            <xdr:cNvGrpSpPr>
              <a:grpSpLocks/>
            </xdr:cNvGrpSpPr>
          </xdr:nvGrpSpPr>
          <xdr:grpSpPr bwMode="auto">
            <a:xfrm>
              <a:off x="5886450" y="6543675"/>
              <a:ext cx="304800" cy="638175"/>
              <a:chOff x="57631" y="54838"/>
              <a:chExt cx="3018" cy="7963"/>
            </a:xfrm>
          </xdr:grpSpPr>
          <xdr:sp macro="" textlink="">
            <xdr:nvSpPr>
              <xdr:cNvPr id="86056" name="Option Button 40" hidden="1">
                <a:extLst>
                  <a:ext uri="{63B3BB69-23CF-44E3-9099-C40C66FF867C}">
                    <a14:compatExt spid="_x0000_s86056"/>
                  </a:ext>
                  <a:ext uri="{FF2B5EF4-FFF2-40B4-BE49-F238E27FC236}">
                    <a16:creationId xmlns:a16="http://schemas.microsoft.com/office/drawing/2014/main" id="{00000000-0008-0000-0400-0000285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7" name="Option Button 41" hidden="1">
                <a:extLst>
                  <a:ext uri="{63B3BB69-23CF-44E3-9099-C40C66FF867C}">
                    <a14:compatExt spid="_x0000_s86057"/>
                  </a:ext>
                  <a:ext uri="{FF2B5EF4-FFF2-40B4-BE49-F238E27FC236}">
                    <a16:creationId xmlns:a16="http://schemas.microsoft.com/office/drawing/2014/main" id="{00000000-0008-0000-0400-00002950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8" name="Option Button 42" hidden="1">
                <a:extLst>
                  <a:ext uri="{63B3BB69-23CF-44E3-9099-C40C66FF867C}">
                    <a14:compatExt spid="_x0000_s86058"/>
                  </a:ext>
                  <a:ext uri="{FF2B5EF4-FFF2-40B4-BE49-F238E27FC236}">
                    <a16:creationId xmlns:a16="http://schemas.microsoft.com/office/drawing/2014/main" id="{00000000-0008-0000-0400-00002A50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4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4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4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4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4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400-000026000000}"/>
                </a:ext>
              </a:extLst>
            </xdr:cNvPr>
            <xdr:cNvGrpSpPr>
              <a:grpSpLocks/>
            </xdr:cNvGrpSpPr>
          </xdr:nvGrpSpPr>
          <xdr:grpSpPr bwMode="auto">
            <a:xfrm>
              <a:off x="4512828" y="7322876"/>
              <a:ext cx="232948" cy="707094"/>
              <a:chOff x="45321" y="72871"/>
              <a:chExt cx="2304" cy="6586"/>
            </a:xfrm>
          </xdr:grpSpPr>
          <xdr:sp macro="" textlink="">
            <xdr:nvSpPr>
              <xdr:cNvPr id="86059" name="Option Button 43" hidden="1">
                <a:extLst>
                  <a:ext uri="{63B3BB69-23CF-44E3-9099-C40C66FF867C}">
                    <a14:compatExt spid="_x0000_s86059"/>
                  </a:ext>
                  <a:ext uri="{FF2B5EF4-FFF2-40B4-BE49-F238E27FC236}">
                    <a16:creationId xmlns:a16="http://schemas.microsoft.com/office/drawing/2014/main" id="{00000000-0008-0000-0400-00002B50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0" name="Option Button 44" hidden="1">
                <a:extLst>
                  <a:ext uri="{63B3BB69-23CF-44E3-9099-C40C66FF867C}">
                    <a14:compatExt spid="_x0000_s86060"/>
                  </a:ext>
                  <a:ext uri="{FF2B5EF4-FFF2-40B4-BE49-F238E27FC236}">
                    <a16:creationId xmlns:a16="http://schemas.microsoft.com/office/drawing/2014/main" id="{00000000-0008-0000-0400-00002C50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4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4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400-00002B000000}"/>
                </a:ext>
              </a:extLst>
            </xdr:cNvPr>
            <xdr:cNvGrpSpPr/>
          </xdr:nvGrpSpPr>
          <xdr:grpSpPr>
            <a:xfrm>
              <a:off x="4523531" y="8146752"/>
              <a:ext cx="200248" cy="744722"/>
              <a:chOff x="4538953" y="8166062"/>
              <a:chExt cx="208607" cy="749798"/>
            </a:xfrm>
          </xdr:grpSpPr>
          <xdr:sp macro="" textlink="">
            <xdr:nvSpPr>
              <xdr:cNvPr id="86061" name="Option Button 45" hidden="1">
                <a:extLst>
                  <a:ext uri="{63B3BB69-23CF-44E3-9099-C40C66FF867C}">
                    <a14:compatExt spid="_x0000_s86061"/>
                  </a:ext>
                  <a:ext uri="{FF2B5EF4-FFF2-40B4-BE49-F238E27FC236}">
                    <a16:creationId xmlns:a16="http://schemas.microsoft.com/office/drawing/2014/main" id="{00000000-0008-0000-0400-00002D500100}"/>
                  </a:ext>
                </a:extLst>
              </xdr:cNvPr>
              <xdr:cNvSpPr/>
            </xdr:nvSpPr>
            <xdr:spPr bwMode="auto">
              <a:xfrm>
                <a:off x="4540451" y="816606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2" name="Option Button 46" hidden="1">
                <a:extLst>
                  <a:ext uri="{63B3BB69-23CF-44E3-9099-C40C66FF867C}">
                    <a14:compatExt spid="_x0000_s86062"/>
                  </a:ext>
                  <a:ext uri="{FF2B5EF4-FFF2-40B4-BE49-F238E27FC236}">
                    <a16:creationId xmlns:a16="http://schemas.microsoft.com/office/drawing/2014/main" id="{00000000-0008-0000-0400-00002E500100}"/>
                  </a:ext>
                </a:extLst>
              </xdr:cNvPr>
              <xdr:cNvSpPr/>
            </xdr:nvSpPr>
            <xdr:spPr bwMode="auto">
              <a:xfrm>
                <a:off x="4538953" y="8640741"/>
                <a:ext cx="186515" cy="2751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6063" name="Group Box 47" hidden="1">
              <a:extLst>
                <a:ext uri="{63B3BB69-23CF-44E3-9099-C40C66FF867C}">
                  <a14:compatExt spid="_x0000_s86063"/>
                </a:ext>
                <a:ext uri="{FF2B5EF4-FFF2-40B4-BE49-F238E27FC236}">
                  <a16:creationId xmlns:a16="http://schemas.microsoft.com/office/drawing/2014/main" id="{00000000-0008-0000-0400-00002F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400-00002C000000}"/>
                </a:ext>
              </a:extLst>
            </xdr:cNvPr>
            <xdr:cNvGrpSpPr/>
          </xdr:nvGrpSpPr>
          <xdr:grpSpPr>
            <a:xfrm>
              <a:off x="5894842" y="7309825"/>
              <a:ext cx="304802" cy="710980"/>
              <a:chOff x="5809589" y="7290591"/>
              <a:chExt cx="301595" cy="707491"/>
            </a:xfrm>
          </xdr:grpSpPr>
          <xdr:sp macro="" textlink="">
            <xdr:nvSpPr>
              <xdr:cNvPr id="86064" name="Option Button 48" hidden="1">
                <a:extLst>
                  <a:ext uri="{63B3BB69-23CF-44E3-9099-C40C66FF867C}">
                    <a14:compatExt spid="_x0000_s86064"/>
                  </a:ext>
                  <a:ext uri="{FF2B5EF4-FFF2-40B4-BE49-F238E27FC236}">
                    <a16:creationId xmlns:a16="http://schemas.microsoft.com/office/drawing/2014/main" id="{00000000-0008-0000-0400-000030500100}"/>
                  </a:ext>
                </a:extLst>
              </xdr:cNvPr>
              <xdr:cNvSpPr/>
            </xdr:nvSpPr>
            <xdr:spPr bwMode="auto">
              <a:xfrm>
                <a:off x="5809589" y="729059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5" name="Option Button 49" hidden="1">
                <a:extLst>
                  <a:ext uri="{63B3BB69-23CF-44E3-9099-C40C66FF867C}">
                    <a14:compatExt spid="_x0000_s86065"/>
                  </a:ext>
                  <a:ext uri="{FF2B5EF4-FFF2-40B4-BE49-F238E27FC236}">
                    <a16:creationId xmlns:a16="http://schemas.microsoft.com/office/drawing/2014/main" id="{00000000-0008-0000-0400-000031500100}"/>
                  </a:ext>
                </a:extLst>
              </xdr:cNvPr>
              <xdr:cNvSpPr/>
            </xdr:nvSpPr>
            <xdr:spPr bwMode="auto">
              <a:xfrm>
                <a:off x="5809590" y="7752507"/>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4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4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4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4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4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4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4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4524375" y="4257675"/>
              <a:ext cx="304800" cy="400050"/>
              <a:chOff x="4501773" y="3772561"/>
              <a:chExt cx="303832" cy="486910"/>
            </a:xfrm>
          </xdr:grpSpPr>
          <xdr:sp macro="" textlink="">
            <xdr:nvSpPr>
              <xdr:cNvPr id="87041" name="Option Button 1" hidden="1">
                <a:extLst>
                  <a:ext uri="{63B3BB69-23CF-44E3-9099-C40C66FF867C}">
                    <a14:compatExt spid="_x0000_s87041"/>
                  </a:ext>
                  <a:ext uri="{FF2B5EF4-FFF2-40B4-BE49-F238E27FC236}">
                    <a16:creationId xmlns:a16="http://schemas.microsoft.com/office/drawing/2014/main" id="{00000000-0008-0000-0500-00000154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2" name="Option Button 2" hidden="1">
                <a:extLst>
                  <a:ext uri="{63B3BB69-23CF-44E3-9099-C40C66FF867C}">
                    <a14:compatExt spid="_x0000_s87042"/>
                  </a:ext>
                  <a:ext uri="{FF2B5EF4-FFF2-40B4-BE49-F238E27FC236}">
                    <a16:creationId xmlns:a16="http://schemas.microsoft.com/office/drawing/2014/main" id="{00000000-0008-0000-0500-00000254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4514850" y="4810125"/>
              <a:ext cx="304800" cy="714375"/>
              <a:chOff x="4479758" y="4496300"/>
              <a:chExt cx="301792" cy="780048"/>
            </a:xfrm>
          </xdr:grpSpPr>
          <xdr:sp macro="" textlink="">
            <xdr:nvSpPr>
              <xdr:cNvPr id="87043" name="Option Button 3" hidden="1">
                <a:extLst>
                  <a:ext uri="{63B3BB69-23CF-44E3-9099-C40C66FF867C}">
                    <a14:compatExt spid="_x0000_s87043"/>
                  </a:ext>
                  <a:ext uri="{FF2B5EF4-FFF2-40B4-BE49-F238E27FC236}">
                    <a16:creationId xmlns:a16="http://schemas.microsoft.com/office/drawing/2014/main" id="{00000000-0008-0000-0500-000003540100}"/>
                  </a:ext>
                </a:extLst>
              </xdr:cNvPr>
              <xdr:cNvSpPr/>
            </xdr:nvSpPr>
            <xdr:spPr bwMode="auto">
              <a:xfrm>
                <a:off x="4479758" y="4496300"/>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4" name="Option Button 4" hidden="1">
                <a:extLst>
                  <a:ext uri="{63B3BB69-23CF-44E3-9099-C40C66FF867C}">
                    <a14:compatExt spid="_x0000_s87044"/>
                  </a:ext>
                  <a:ext uri="{FF2B5EF4-FFF2-40B4-BE49-F238E27FC236}">
                    <a16:creationId xmlns:a16="http://schemas.microsoft.com/office/drawing/2014/main" id="{00000000-0008-0000-0500-0000045401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5" name="Option Button 5" hidden="1">
                <a:extLst>
                  <a:ext uri="{63B3BB69-23CF-44E3-9099-C40C66FF867C}">
                    <a14:compatExt spid="_x0000_s87045"/>
                  </a:ext>
                  <a:ext uri="{FF2B5EF4-FFF2-40B4-BE49-F238E27FC236}">
                    <a16:creationId xmlns:a16="http://schemas.microsoft.com/office/drawing/2014/main" id="{00000000-0008-0000-0500-000005540100}"/>
                  </a:ext>
                </a:extLst>
              </xdr:cNvPr>
              <xdr:cNvSpPr/>
            </xdr:nvSpPr>
            <xdr:spPr bwMode="auto">
              <a:xfrm>
                <a:off x="4479758" y="5028197"/>
                <a:ext cx="301792" cy="248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4514850" y="5676898"/>
              <a:ext cx="304800" cy="698090"/>
              <a:chOff x="4549825" y="5456612"/>
              <a:chExt cx="308371" cy="762884"/>
            </a:xfrm>
          </xdr:grpSpPr>
          <xdr:sp macro="" textlink="">
            <xdr:nvSpPr>
              <xdr:cNvPr id="87046" name="Option Button 6" hidden="1">
                <a:extLst>
                  <a:ext uri="{63B3BB69-23CF-44E3-9099-C40C66FF867C}">
                    <a14:compatExt spid="_x0000_s87046"/>
                  </a:ext>
                  <a:ext uri="{FF2B5EF4-FFF2-40B4-BE49-F238E27FC236}">
                    <a16:creationId xmlns:a16="http://schemas.microsoft.com/office/drawing/2014/main" id="{00000000-0008-0000-0500-000006540100}"/>
                  </a:ext>
                </a:extLst>
              </xdr:cNvPr>
              <xdr:cNvSpPr/>
            </xdr:nvSpPr>
            <xdr:spPr bwMode="auto">
              <a:xfrm>
                <a:off x="4549825" y="5456612"/>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7" name="Option Button 7" hidden="1">
                <a:extLst>
                  <a:ext uri="{63B3BB69-23CF-44E3-9099-C40C66FF867C}">
                    <a14:compatExt spid="_x0000_s87047"/>
                  </a:ext>
                  <a:ext uri="{FF2B5EF4-FFF2-40B4-BE49-F238E27FC236}">
                    <a16:creationId xmlns:a16="http://schemas.microsoft.com/office/drawing/2014/main" id="{00000000-0008-0000-0500-0000075401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8" name="Option Button 8" hidden="1">
                <a:extLst>
                  <a:ext uri="{63B3BB69-23CF-44E3-9099-C40C66FF867C}">
                    <a14:compatExt spid="_x0000_s87048"/>
                  </a:ext>
                  <a:ext uri="{FF2B5EF4-FFF2-40B4-BE49-F238E27FC236}">
                    <a16:creationId xmlns:a16="http://schemas.microsoft.com/office/drawing/2014/main" id="{00000000-0008-0000-0500-000008540100}"/>
                  </a:ext>
                </a:extLst>
              </xdr:cNvPr>
              <xdr:cNvSpPr/>
            </xdr:nvSpPr>
            <xdr:spPr bwMode="auto">
              <a:xfrm>
                <a:off x="4549825" y="6000422"/>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7049" name="Option Button 9" hidden="1">
              <a:extLst>
                <a:ext uri="{63B3BB69-23CF-44E3-9099-C40C66FF867C}">
                  <a14:compatExt spid="_x0000_s87049"/>
                </a:ext>
                <a:ext uri="{FF2B5EF4-FFF2-40B4-BE49-F238E27FC236}">
                  <a16:creationId xmlns:a16="http://schemas.microsoft.com/office/drawing/2014/main" id="{00000000-0008-0000-05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7050" name="Option Button 10" hidden="1">
              <a:extLst>
                <a:ext uri="{63B3BB69-23CF-44E3-9099-C40C66FF867C}">
                  <a14:compatExt spid="_x0000_s87050"/>
                </a:ext>
                <a:ext uri="{FF2B5EF4-FFF2-40B4-BE49-F238E27FC236}">
                  <a16:creationId xmlns:a16="http://schemas.microsoft.com/office/drawing/2014/main" id="{00000000-0008-0000-0500-00000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5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5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5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5886450" y="9023132"/>
              <a:ext cx="304800" cy="371475"/>
              <a:chOff x="5763126" y="8931955"/>
              <a:chExt cx="301792" cy="494766"/>
            </a:xfrm>
          </xdr:grpSpPr>
          <xdr:sp macro="" textlink="">
            <xdr:nvSpPr>
              <xdr:cNvPr id="87051" name="Option Button 11" hidden="1">
                <a:extLst>
                  <a:ext uri="{63B3BB69-23CF-44E3-9099-C40C66FF867C}">
                    <a14:compatExt spid="_x0000_s87051"/>
                  </a:ext>
                  <a:ext uri="{FF2B5EF4-FFF2-40B4-BE49-F238E27FC236}">
                    <a16:creationId xmlns:a16="http://schemas.microsoft.com/office/drawing/2014/main" id="{00000000-0008-0000-0500-00000B540100}"/>
                  </a:ext>
                </a:extLst>
              </xdr:cNvPr>
              <xdr:cNvSpPr/>
            </xdr:nvSpPr>
            <xdr:spPr bwMode="auto">
              <a:xfrm>
                <a:off x="5763126" y="8931955"/>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2" name="Option Button 12" hidden="1">
                <a:extLst>
                  <a:ext uri="{63B3BB69-23CF-44E3-9099-C40C66FF867C}">
                    <a14:compatExt spid="_x0000_s87052"/>
                  </a:ext>
                  <a:ext uri="{FF2B5EF4-FFF2-40B4-BE49-F238E27FC236}">
                    <a16:creationId xmlns:a16="http://schemas.microsoft.com/office/drawing/2014/main" id="{00000000-0008-0000-0500-00000C540100}"/>
                  </a:ext>
                </a:extLst>
              </xdr:cNvPr>
              <xdr:cNvSpPr/>
            </xdr:nvSpPr>
            <xdr:spPr bwMode="auto">
              <a:xfrm>
                <a:off x="5763126" y="9207646"/>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7053" name="Group Box 13" hidden="1">
              <a:extLst>
                <a:ext uri="{63B3BB69-23CF-44E3-9099-C40C66FF867C}">
                  <a14:compatExt spid="_x0000_s87053"/>
                </a:ext>
                <a:ext uri="{FF2B5EF4-FFF2-40B4-BE49-F238E27FC236}">
                  <a16:creationId xmlns:a16="http://schemas.microsoft.com/office/drawing/2014/main" id="{00000000-0008-0000-0500-00000D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7054" name="Group Box 14" hidden="1">
              <a:extLst>
                <a:ext uri="{63B3BB69-23CF-44E3-9099-C40C66FF867C}">
                  <a14:compatExt spid="_x0000_s87054"/>
                </a:ext>
                <a:ext uri="{FF2B5EF4-FFF2-40B4-BE49-F238E27FC236}">
                  <a16:creationId xmlns:a16="http://schemas.microsoft.com/office/drawing/2014/main" id="{00000000-0008-0000-0500-00000E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7055" name="Group Box 15" hidden="1">
              <a:extLst>
                <a:ext uri="{63B3BB69-23CF-44E3-9099-C40C66FF867C}">
                  <a14:compatExt spid="_x0000_s87055"/>
                </a:ext>
                <a:ext uri="{FF2B5EF4-FFF2-40B4-BE49-F238E27FC236}">
                  <a16:creationId xmlns:a16="http://schemas.microsoft.com/office/drawing/2014/main" id="{00000000-0008-0000-0500-00000F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7056" name="Group Box 16" hidden="1">
              <a:extLst>
                <a:ext uri="{63B3BB69-23CF-44E3-9099-C40C66FF867C}">
                  <a14:compatExt spid="_x0000_s87056"/>
                </a:ext>
                <a:ext uri="{FF2B5EF4-FFF2-40B4-BE49-F238E27FC236}">
                  <a16:creationId xmlns:a16="http://schemas.microsoft.com/office/drawing/2014/main" id="{00000000-0008-0000-0500-000010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4514850" y="6543675"/>
              <a:ext cx="304800" cy="638175"/>
              <a:chOff x="4549825" y="6438932"/>
              <a:chExt cx="308371" cy="779264"/>
            </a:xfrm>
          </xdr:grpSpPr>
          <xdr:sp macro="" textlink="">
            <xdr:nvSpPr>
              <xdr:cNvPr id="87057" name="Option Button 17" hidden="1">
                <a:extLst>
                  <a:ext uri="{63B3BB69-23CF-44E3-9099-C40C66FF867C}">
                    <a14:compatExt spid="_x0000_s87057"/>
                  </a:ext>
                  <a:ext uri="{FF2B5EF4-FFF2-40B4-BE49-F238E27FC236}">
                    <a16:creationId xmlns:a16="http://schemas.microsoft.com/office/drawing/2014/main" id="{00000000-0008-0000-0500-000011540100}"/>
                  </a:ext>
                </a:extLst>
              </xdr:cNvPr>
              <xdr:cNvSpPr/>
            </xdr:nvSpPr>
            <xdr:spPr bwMode="auto">
              <a:xfrm>
                <a:off x="4549825" y="6438932"/>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8" name="Option Button 18" hidden="1">
                <a:extLst>
                  <a:ext uri="{63B3BB69-23CF-44E3-9099-C40C66FF867C}">
                    <a14:compatExt spid="_x0000_s87058"/>
                  </a:ext>
                  <a:ext uri="{FF2B5EF4-FFF2-40B4-BE49-F238E27FC236}">
                    <a16:creationId xmlns:a16="http://schemas.microsoft.com/office/drawing/2014/main" id="{00000000-0008-0000-0500-000012540100}"/>
                  </a:ext>
                </a:extLst>
              </xdr:cNvPr>
              <xdr:cNvSpPr/>
            </xdr:nvSpPr>
            <xdr:spPr bwMode="auto">
              <a:xfrm>
                <a:off x="4549825" y="6714679"/>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9" name="Option Button 19" hidden="1">
                <a:extLst>
                  <a:ext uri="{63B3BB69-23CF-44E3-9099-C40C66FF867C}">
                    <a14:compatExt spid="_x0000_s87059"/>
                  </a:ext>
                  <a:ext uri="{FF2B5EF4-FFF2-40B4-BE49-F238E27FC236}">
                    <a16:creationId xmlns:a16="http://schemas.microsoft.com/office/drawing/2014/main" id="{00000000-0008-0000-0500-000013540100}"/>
                  </a:ext>
                </a:extLst>
              </xdr:cNvPr>
              <xdr:cNvSpPr/>
            </xdr:nvSpPr>
            <xdr:spPr bwMode="auto">
              <a:xfrm>
                <a:off x="4549825" y="6999121"/>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7060" name="Group Box 20" hidden="1">
              <a:extLst>
                <a:ext uri="{63B3BB69-23CF-44E3-9099-C40C66FF867C}">
                  <a14:compatExt spid="_x0000_s87060"/>
                </a:ext>
                <a:ext uri="{FF2B5EF4-FFF2-40B4-BE49-F238E27FC236}">
                  <a16:creationId xmlns:a16="http://schemas.microsoft.com/office/drawing/2014/main" id="{00000000-0008-0000-0500-000014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7061" name="Group Box 21" hidden="1">
              <a:extLst>
                <a:ext uri="{63B3BB69-23CF-44E3-9099-C40C66FF867C}">
                  <a14:compatExt spid="_x0000_s87061"/>
                </a:ext>
                <a:ext uri="{FF2B5EF4-FFF2-40B4-BE49-F238E27FC236}">
                  <a16:creationId xmlns:a16="http://schemas.microsoft.com/office/drawing/2014/main" id="{00000000-0008-0000-0500-000015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7062" name="Group Box 22" hidden="1">
              <a:extLst>
                <a:ext uri="{63B3BB69-23CF-44E3-9099-C40C66FF867C}">
                  <a14:compatExt spid="_x0000_s87062"/>
                </a:ext>
                <a:ext uri="{FF2B5EF4-FFF2-40B4-BE49-F238E27FC236}">
                  <a16:creationId xmlns:a16="http://schemas.microsoft.com/office/drawing/2014/main" id="{00000000-0008-0000-0500-000016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7063" name="Group Box 23" hidden="1">
              <a:extLst>
                <a:ext uri="{63B3BB69-23CF-44E3-9099-C40C66FF867C}">
                  <a14:compatExt spid="_x0000_s87063"/>
                </a:ext>
                <a:ext uri="{FF2B5EF4-FFF2-40B4-BE49-F238E27FC236}">
                  <a16:creationId xmlns:a16="http://schemas.microsoft.com/office/drawing/2014/main" id="{00000000-0008-0000-0500-000017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7064" name="Group Box 24" hidden="1">
              <a:extLst>
                <a:ext uri="{63B3BB69-23CF-44E3-9099-C40C66FF867C}">
                  <a14:compatExt spid="_x0000_s87064"/>
                </a:ext>
                <a:ext uri="{FF2B5EF4-FFF2-40B4-BE49-F238E27FC236}">
                  <a16:creationId xmlns:a16="http://schemas.microsoft.com/office/drawing/2014/main" id="{00000000-0008-0000-0500-000018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7065" name="Group Box 25" hidden="1">
              <a:extLst>
                <a:ext uri="{63B3BB69-23CF-44E3-9099-C40C66FF867C}">
                  <a14:compatExt spid="_x0000_s87065"/>
                </a:ext>
                <a:ext uri="{FF2B5EF4-FFF2-40B4-BE49-F238E27FC236}">
                  <a16:creationId xmlns:a16="http://schemas.microsoft.com/office/drawing/2014/main" id="{00000000-0008-0000-0500-000019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7066" name="Group Box 26" hidden="1">
              <a:extLst>
                <a:ext uri="{63B3BB69-23CF-44E3-9099-C40C66FF867C}">
                  <a14:compatExt spid="_x0000_s87066"/>
                </a:ext>
                <a:ext uri="{FF2B5EF4-FFF2-40B4-BE49-F238E27FC236}">
                  <a16:creationId xmlns:a16="http://schemas.microsoft.com/office/drawing/2014/main" id="{00000000-0008-0000-0500-00001A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7067" name="Group Box 27" hidden="1">
              <a:extLst>
                <a:ext uri="{63B3BB69-23CF-44E3-9099-C40C66FF867C}">
                  <a14:compatExt spid="_x0000_s87067"/>
                </a:ext>
                <a:ext uri="{FF2B5EF4-FFF2-40B4-BE49-F238E27FC236}">
                  <a16:creationId xmlns:a16="http://schemas.microsoft.com/office/drawing/2014/main" id="{00000000-0008-0000-0500-00001B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5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5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7068" name="Group Box 28" hidden="1">
              <a:extLst>
                <a:ext uri="{63B3BB69-23CF-44E3-9099-C40C66FF867C}">
                  <a14:compatExt spid="_x0000_s87068"/>
                </a:ext>
                <a:ext uri="{FF2B5EF4-FFF2-40B4-BE49-F238E27FC236}">
                  <a16:creationId xmlns:a16="http://schemas.microsoft.com/office/drawing/2014/main" id="{00000000-0008-0000-0500-00001C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5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5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5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5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7069" name="Group Box 29" hidden="1">
              <a:extLst>
                <a:ext uri="{63B3BB69-23CF-44E3-9099-C40C66FF867C}">
                  <a14:compatExt spid="_x0000_s87069"/>
                </a:ext>
                <a:ext uri="{FF2B5EF4-FFF2-40B4-BE49-F238E27FC236}">
                  <a16:creationId xmlns:a16="http://schemas.microsoft.com/office/drawing/2014/main" id="{00000000-0008-0000-0500-00001D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5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5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5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500-000019000000}"/>
                </a:ext>
              </a:extLst>
            </xdr:cNvPr>
            <xdr:cNvGrpSpPr/>
          </xdr:nvGrpSpPr>
          <xdr:grpSpPr>
            <a:xfrm>
              <a:off x="5890074" y="8154125"/>
              <a:ext cx="220577" cy="694590"/>
              <a:chOff x="5767609" y="8168796"/>
              <a:chExt cx="217568" cy="792428"/>
            </a:xfrm>
          </xdr:grpSpPr>
          <xdr:sp macro="" textlink="">
            <xdr:nvSpPr>
              <xdr:cNvPr id="87070" name="Option Button 30" hidden="1">
                <a:extLst>
                  <a:ext uri="{63B3BB69-23CF-44E3-9099-C40C66FF867C}">
                    <a14:compatExt spid="_x0000_s87070"/>
                  </a:ext>
                  <a:ext uri="{FF2B5EF4-FFF2-40B4-BE49-F238E27FC236}">
                    <a16:creationId xmlns:a16="http://schemas.microsoft.com/office/drawing/2014/main" id="{00000000-0008-0000-0500-00001E540100}"/>
                  </a:ext>
                </a:extLst>
              </xdr:cNvPr>
              <xdr:cNvSpPr/>
            </xdr:nvSpPr>
            <xdr:spPr bwMode="auto">
              <a:xfrm>
                <a:off x="5768104" y="816879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1" name="Option Button 31" hidden="1">
                <a:extLst>
                  <a:ext uri="{63B3BB69-23CF-44E3-9099-C40C66FF867C}">
                    <a14:compatExt spid="_x0000_s87071"/>
                  </a:ext>
                  <a:ext uri="{FF2B5EF4-FFF2-40B4-BE49-F238E27FC236}">
                    <a16:creationId xmlns:a16="http://schemas.microsoft.com/office/drawing/2014/main" id="{00000000-0008-0000-0500-00001F540100}"/>
                  </a:ext>
                </a:extLst>
              </xdr:cNvPr>
              <xdr:cNvSpPr/>
            </xdr:nvSpPr>
            <xdr:spPr bwMode="auto">
              <a:xfrm>
                <a:off x="5767609" y="8723098"/>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5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500-00001D000000}"/>
                </a:ext>
              </a:extLst>
            </xdr:cNvPr>
            <xdr:cNvGrpSpPr>
              <a:grpSpLocks/>
            </xdr:cNvGrpSpPr>
          </xdr:nvGrpSpPr>
          <xdr:grpSpPr bwMode="auto">
            <a:xfrm>
              <a:off x="5886450" y="4238625"/>
              <a:ext cx="304800" cy="419100"/>
              <a:chOff x="45017" y="37725"/>
              <a:chExt cx="3039" cy="4869"/>
            </a:xfrm>
          </xdr:grpSpPr>
          <xdr:sp macro="" textlink="">
            <xdr:nvSpPr>
              <xdr:cNvPr id="87072" name="Option Button 32" hidden="1">
                <a:extLst>
                  <a:ext uri="{63B3BB69-23CF-44E3-9099-C40C66FF867C}">
                    <a14:compatExt spid="_x0000_s87072"/>
                  </a:ext>
                  <a:ext uri="{FF2B5EF4-FFF2-40B4-BE49-F238E27FC236}">
                    <a16:creationId xmlns:a16="http://schemas.microsoft.com/office/drawing/2014/main" id="{00000000-0008-0000-0500-00002054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3" name="Option Button 33" hidden="1">
                <a:extLst>
                  <a:ext uri="{63B3BB69-23CF-44E3-9099-C40C66FF867C}">
                    <a14:compatExt spid="_x0000_s87073"/>
                  </a:ext>
                  <a:ext uri="{FF2B5EF4-FFF2-40B4-BE49-F238E27FC236}">
                    <a16:creationId xmlns:a16="http://schemas.microsoft.com/office/drawing/2014/main" id="{00000000-0008-0000-0500-00002154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500-00001E000000}"/>
                </a:ext>
              </a:extLst>
            </xdr:cNvPr>
            <xdr:cNvGrpSpPr>
              <a:grpSpLocks/>
            </xdr:cNvGrpSpPr>
          </xdr:nvGrpSpPr>
          <xdr:grpSpPr bwMode="auto">
            <a:xfrm>
              <a:off x="5886450" y="4816566"/>
              <a:ext cx="304800" cy="692604"/>
              <a:chOff x="57686" y="45007"/>
              <a:chExt cx="3018" cy="8207"/>
            </a:xfrm>
          </xdr:grpSpPr>
          <xdr:sp macro="" textlink="">
            <xdr:nvSpPr>
              <xdr:cNvPr id="87074" name="Option Button 34" hidden="1">
                <a:extLst>
                  <a:ext uri="{63B3BB69-23CF-44E3-9099-C40C66FF867C}">
                    <a14:compatExt spid="_x0000_s87074"/>
                  </a:ext>
                  <a:ext uri="{FF2B5EF4-FFF2-40B4-BE49-F238E27FC236}">
                    <a16:creationId xmlns:a16="http://schemas.microsoft.com/office/drawing/2014/main" id="{00000000-0008-0000-0500-00002254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5" name="Option Button 35" hidden="1">
                <a:extLst>
                  <a:ext uri="{63B3BB69-23CF-44E3-9099-C40C66FF867C}">
                    <a14:compatExt spid="_x0000_s87075"/>
                  </a:ext>
                  <a:ext uri="{FF2B5EF4-FFF2-40B4-BE49-F238E27FC236}">
                    <a16:creationId xmlns:a16="http://schemas.microsoft.com/office/drawing/2014/main" id="{00000000-0008-0000-0500-00002354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6" name="Option Button 36" hidden="1">
                <a:extLst>
                  <a:ext uri="{63B3BB69-23CF-44E3-9099-C40C66FF867C}">
                    <a14:compatExt spid="_x0000_s87076"/>
                  </a:ext>
                  <a:ext uri="{FF2B5EF4-FFF2-40B4-BE49-F238E27FC236}">
                    <a16:creationId xmlns:a16="http://schemas.microsoft.com/office/drawing/2014/main" id="{00000000-0008-0000-0500-00002454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500-00001F000000}"/>
                </a:ext>
              </a:extLst>
            </xdr:cNvPr>
            <xdr:cNvGrpSpPr>
              <a:grpSpLocks/>
            </xdr:cNvGrpSpPr>
          </xdr:nvGrpSpPr>
          <xdr:grpSpPr bwMode="auto">
            <a:xfrm>
              <a:off x="5886450" y="5676900"/>
              <a:ext cx="304800" cy="714375"/>
              <a:chOff x="57631" y="54838"/>
              <a:chExt cx="3018" cy="7876"/>
            </a:xfrm>
          </xdr:grpSpPr>
          <xdr:sp macro="" textlink="">
            <xdr:nvSpPr>
              <xdr:cNvPr id="87077" name="Option Button 37" hidden="1">
                <a:extLst>
                  <a:ext uri="{63B3BB69-23CF-44E3-9099-C40C66FF867C}">
                    <a14:compatExt spid="_x0000_s87077"/>
                  </a:ext>
                  <a:ext uri="{FF2B5EF4-FFF2-40B4-BE49-F238E27FC236}">
                    <a16:creationId xmlns:a16="http://schemas.microsoft.com/office/drawing/2014/main" id="{00000000-0008-0000-0500-0000255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8" name="Option Button 38" hidden="1">
                <a:extLst>
                  <a:ext uri="{63B3BB69-23CF-44E3-9099-C40C66FF867C}">
                    <a14:compatExt spid="_x0000_s87078"/>
                  </a:ext>
                  <a:ext uri="{FF2B5EF4-FFF2-40B4-BE49-F238E27FC236}">
                    <a16:creationId xmlns:a16="http://schemas.microsoft.com/office/drawing/2014/main" id="{00000000-0008-0000-0500-00002654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9" name="Option Button 39" hidden="1">
                <a:extLst>
                  <a:ext uri="{63B3BB69-23CF-44E3-9099-C40C66FF867C}">
                    <a14:compatExt spid="_x0000_s87079"/>
                  </a:ext>
                  <a:ext uri="{FF2B5EF4-FFF2-40B4-BE49-F238E27FC236}">
                    <a16:creationId xmlns:a16="http://schemas.microsoft.com/office/drawing/2014/main" id="{00000000-0008-0000-0500-00002754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500-000020000000}"/>
                </a:ext>
              </a:extLst>
            </xdr:cNvPr>
            <xdr:cNvGrpSpPr>
              <a:grpSpLocks/>
            </xdr:cNvGrpSpPr>
          </xdr:nvGrpSpPr>
          <xdr:grpSpPr bwMode="auto">
            <a:xfrm>
              <a:off x="5886450" y="6543675"/>
              <a:ext cx="304800" cy="638175"/>
              <a:chOff x="57631" y="54838"/>
              <a:chExt cx="3018" cy="7963"/>
            </a:xfrm>
          </xdr:grpSpPr>
          <xdr:sp macro="" textlink="">
            <xdr:nvSpPr>
              <xdr:cNvPr id="87080" name="Option Button 40" hidden="1">
                <a:extLst>
                  <a:ext uri="{63B3BB69-23CF-44E3-9099-C40C66FF867C}">
                    <a14:compatExt spid="_x0000_s87080"/>
                  </a:ext>
                  <a:ext uri="{FF2B5EF4-FFF2-40B4-BE49-F238E27FC236}">
                    <a16:creationId xmlns:a16="http://schemas.microsoft.com/office/drawing/2014/main" id="{00000000-0008-0000-0500-0000285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1" name="Option Button 41" hidden="1">
                <a:extLst>
                  <a:ext uri="{63B3BB69-23CF-44E3-9099-C40C66FF867C}">
                    <a14:compatExt spid="_x0000_s87081"/>
                  </a:ext>
                  <a:ext uri="{FF2B5EF4-FFF2-40B4-BE49-F238E27FC236}">
                    <a16:creationId xmlns:a16="http://schemas.microsoft.com/office/drawing/2014/main" id="{00000000-0008-0000-0500-00002954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2" name="Option Button 42" hidden="1">
                <a:extLst>
                  <a:ext uri="{63B3BB69-23CF-44E3-9099-C40C66FF867C}">
                    <a14:compatExt spid="_x0000_s87082"/>
                  </a:ext>
                  <a:ext uri="{FF2B5EF4-FFF2-40B4-BE49-F238E27FC236}">
                    <a16:creationId xmlns:a16="http://schemas.microsoft.com/office/drawing/2014/main" id="{00000000-0008-0000-0500-00002A54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5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5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5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5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5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500-000026000000}"/>
                </a:ext>
              </a:extLst>
            </xdr:cNvPr>
            <xdr:cNvGrpSpPr>
              <a:grpSpLocks/>
            </xdr:cNvGrpSpPr>
          </xdr:nvGrpSpPr>
          <xdr:grpSpPr bwMode="auto">
            <a:xfrm>
              <a:off x="4512828" y="7322876"/>
              <a:ext cx="232948" cy="707094"/>
              <a:chOff x="45321" y="72871"/>
              <a:chExt cx="2304" cy="6586"/>
            </a:xfrm>
          </xdr:grpSpPr>
          <xdr:sp macro="" textlink="">
            <xdr:nvSpPr>
              <xdr:cNvPr id="87083" name="Option Button 43" hidden="1">
                <a:extLst>
                  <a:ext uri="{63B3BB69-23CF-44E3-9099-C40C66FF867C}">
                    <a14:compatExt spid="_x0000_s87083"/>
                  </a:ext>
                  <a:ext uri="{FF2B5EF4-FFF2-40B4-BE49-F238E27FC236}">
                    <a16:creationId xmlns:a16="http://schemas.microsoft.com/office/drawing/2014/main" id="{00000000-0008-0000-0500-00002B54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4" name="Option Button 44" hidden="1">
                <a:extLst>
                  <a:ext uri="{63B3BB69-23CF-44E3-9099-C40C66FF867C}">
                    <a14:compatExt spid="_x0000_s87084"/>
                  </a:ext>
                  <a:ext uri="{FF2B5EF4-FFF2-40B4-BE49-F238E27FC236}">
                    <a16:creationId xmlns:a16="http://schemas.microsoft.com/office/drawing/2014/main" id="{00000000-0008-0000-0500-00002C54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5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5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500-00002B000000}"/>
                </a:ext>
              </a:extLst>
            </xdr:cNvPr>
            <xdr:cNvGrpSpPr/>
          </xdr:nvGrpSpPr>
          <xdr:grpSpPr>
            <a:xfrm>
              <a:off x="4523531" y="8146752"/>
              <a:ext cx="200248" cy="744722"/>
              <a:chOff x="4538953" y="8166062"/>
              <a:chExt cx="208607" cy="749798"/>
            </a:xfrm>
          </xdr:grpSpPr>
          <xdr:sp macro="" textlink="">
            <xdr:nvSpPr>
              <xdr:cNvPr id="87085" name="Option Button 45" hidden="1">
                <a:extLst>
                  <a:ext uri="{63B3BB69-23CF-44E3-9099-C40C66FF867C}">
                    <a14:compatExt spid="_x0000_s87085"/>
                  </a:ext>
                  <a:ext uri="{FF2B5EF4-FFF2-40B4-BE49-F238E27FC236}">
                    <a16:creationId xmlns:a16="http://schemas.microsoft.com/office/drawing/2014/main" id="{00000000-0008-0000-0500-00002D540100}"/>
                  </a:ext>
                </a:extLst>
              </xdr:cNvPr>
              <xdr:cNvSpPr/>
            </xdr:nvSpPr>
            <xdr:spPr bwMode="auto">
              <a:xfrm>
                <a:off x="4540451" y="816606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6" name="Option Button 46" hidden="1">
                <a:extLst>
                  <a:ext uri="{63B3BB69-23CF-44E3-9099-C40C66FF867C}">
                    <a14:compatExt spid="_x0000_s87086"/>
                  </a:ext>
                  <a:ext uri="{FF2B5EF4-FFF2-40B4-BE49-F238E27FC236}">
                    <a16:creationId xmlns:a16="http://schemas.microsoft.com/office/drawing/2014/main" id="{00000000-0008-0000-0500-00002E540100}"/>
                  </a:ext>
                </a:extLst>
              </xdr:cNvPr>
              <xdr:cNvSpPr/>
            </xdr:nvSpPr>
            <xdr:spPr bwMode="auto">
              <a:xfrm>
                <a:off x="4538953" y="8640741"/>
                <a:ext cx="186515" cy="2751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7087" name="Group Box 47" hidden="1">
              <a:extLst>
                <a:ext uri="{63B3BB69-23CF-44E3-9099-C40C66FF867C}">
                  <a14:compatExt spid="_x0000_s87087"/>
                </a:ext>
                <a:ext uri="{FF2B5EF4-FFF2-40B4-BE49-F238E27FC236}">
                  <a16:creationId xmlns:a16="http://schemas.microsoft.com/office/drawing/2014/main" id="{00000000-0008-0000-0500-00002F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5894842" y="7309825"/>
              <a:ext cx="304802" cy="710980"/>
              <a:chOff x="5809589" y="7290591"/>
              <a:chExt cx="301595" cy="707491"/>
            </a:xfrm>
          </xdr:grpSpPr>
          <xdr:sp macro="" textlink="">
            <xdr:nvSpPr>
              <xdr:cNvPr id="87088" name="Option Button 48" hidden="1">
                <a:extLst>
                  <a:ext uri="{63B3BB69-23CF-44E3-9099-C40C66FF867C}">
                    <a14:compatExt spid="_x0000_s87088"/>
                  </a:ext>
                  <a:ext uri="{FF2B5EF4-FFF2-40B4-BE49-F238E27FC236}">
                    <a16:creationId xmlns:a16="http://schemas.microsoft.com/office/drawing/2014/main" id="{00000000-0008-0000-0500-000030540100}"/>
                  </a:ext>
                </a:extLst>
              </xdr:cNvPr>
              <xdr:cNvSpPr/>
            </xdr:nvSpPr>
            <xdr:spPr bwMode="auto">
              <a:xfrm>
                <a:off x="5809589" y="729059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9" name="Option Button 49" hidden="1">
                <a:extLst>
                  <a:ext uri="{63B3BB69-23CF-44E3-9099-C40C66FF867C}">
                    <a14:compatExt spid="_x0000_s87089"/>
                  </a:ext>
                  <a:ext uri="{FF2B5EF4-FFF2-40B4-BE49-F238E27FC236}">
                    <a16:creationId xmlns:a16="http://schemas.microsoft.com/office/drawing/2014/main" id="{00000000-0008-0000-0500-000031540100}"/>
                  </a:ext>
                </a:extLst>
              </xdr:cNvPr>
              <xdr:cNvSpPr/>
            </xdr:nvSpPr>
            <xdr:spPr bwMode="auto">
              <a:xfrm>
                <a:off x="5809590" y="7752507"/>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5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5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5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5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5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5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5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524375" y="4257675"/>
              <a:ext cx="304800" cy="400050"/>
              <a:chOff x="4501773" y="3772561"/>
              <a:chExt cx="303832" cy="486910"/>
            </a:xfrm>
          </xdr:grpSpPr>
          <xdr:sp macro="" textlink="">
            <xdr:nvSpPr>
              <xdr:cNvPr id="88065" name="Option Button 1" hidden="1">
                <a:extLst>
                  <a:ext uri="{63B3BB69-23CF-44E3-9099-C40C66FF867C}">
                    <a14:compatExt spid="_x0000_s88065"/>
                  </a:ext>
                  <a:ext uri="{FF2B5EF4-FFF2-40B4-BE49-F238E27FC236}">
                    <a16:creationId xmlns:a16="http://schemas.microsoft.com/office/drawing/2014/main" id="{00000000-0008-0000-0600-00000158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6" name="Option Button 2" hidden="1">
                <a:extLst>
                  <a:ext uri="{63B3BB69-23CF-44E3-9099-C40C66FF867C}">
                    <a14:compatExt spid="_x0000_s88066"/>
                  </a:ext>
                  <a:ext uri="{FF2B5EF4-FFF2-40B4-BE49-F238E27FC236}">
                    <a16:creationId xmlns:a16="http://schemas.microsoft.com/office/drawing/2014/main" id="{00000000-0008-0000-0600-00000258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4514850" y="4810125"/>
              <a:ext cx="304800" cy="714375"/>
              <a:chOff x="4479758" y="4496300"/>
              <a:chExt cx="301792" cy="780048"/>
            </a:xfrm>
          </xdr:grpSpPr>
          <xdr:sp macro="" textlink="">
            <xdr:nvSpPr>
              <xdr:cNvPr id="88067" name="Option Button 3" hidden="1">
                <a:extLst>
                  <a:ext uri="{63B3BB69-23CF-44E3-9099-C40C66FF867C}">
                    <a14:compatExt spid="_x0000_s88067"/>
                  </a:ext>
                  <a:ext uri="{FF2B5EF4-FFF2-40B4-BE49-F238E27FC236}">
                    <a16:creationId xmlns:a16="http://schemas.microsoft.com/office/drawing/2014/main" id="{00000000-0008-0000-0600-000003580100}"/>
                  </a:ext>
                </a:extLst>
              </xdr:cNvPr>
              <xdr:cNvSpPr/>
            </xdr:nvSpPr>
            <xdr:spPr bwMode="auto">
              <a:xfrm>
                <a:off x="4479758" y="4496300"/>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8" name="Option Button 4" hidden="1">
                <a:extLst>
                  <a:ext uri="{63B3BB69-23CF-44E3-9099-C40C66FF867C}">
                    <a14:compatExt spid="_x0000_s88068"/>
                  </a:ext>
                  <a:ext uri="{FF2B5EF4-FFF2-40B4-BE49-F238E27FC236}">
                    <a16:creationId xmlns:a16="http://schemas.microsoft.com/office/drawing/2014/main" id="{00000000-0008-0000-0600-0000045801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9" name="Option Button 5" hidden="1">
                <a:extLst>
                  <a:ext uri="{63B3BB69-23CF-44E3-9099-C40C66FF867C}">
                    <a14:compatExt spid="_x0000_s88069"/>
                  </a:ext>
                  <a:ext uri="{FF2B5EF4-FFF2-40B4-BE49-F238E27FC236}">
                    <a16:creationId xmlns:a16="http://schemas.microsoft.com/office/drawing/2014/main" id="{00000000-0008-0000-0600-000005580100}"/>
                  </a:ext>
                </a:extLst>
              </xdr:cNvPr>
              <xdr:cNvSpPr/>
            </xdr:nvSpPr>
            <xdr:spPr bwMode="auto">
              <a:xfrm>
                <a:off x="4479758" y="5028197"/>
                <a:ext cx="301792" cy="248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4514850" y="5676898"/>
              <a:ext cx="304800" cy="698090"/>
              <a:chOff x="4549825" y="5456612"/>
              <a:chExt cx="308371" cy="762884"/>
            </a:xfrm>
          </xdr:grpSpPr>
          <xdr:sp macro="" textlink="">
            <xdr:nvSpPr>
              <xdr:cNvPr id="88070" name="Option Button 6" hidden="1">
                <a:extLst>
                  <a:ext uri="{63B3BB69-23CF-44E3-9099-C40C66FF867C}">
                    <a14:compatExt spid="_x0000_s88070"/>
                  </a:ext>
                  <a:ext uri="{FF2B5EF4-FFF2-40B4-BE49-F238E27FC236}">
                    <a16:creationId xmlns:a16="http://schemas.microsoft.com/office/drawing/2014/main" id="{00000000-0008-0000-0600-000006580100}"/>
                  </a:ext>
                </a:extLst>
              </xdr:cNvPr>
              <xdr:cNvSpPr/>
            </xdr:nvSpPr>
            <xdr:spPr bwMode="auto">
              <a:xfrm>
                <a:off x="4549825" y="5456612"/>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1" name="Option Button 7" hidden="1">
                <a:extLst>
                  <a:ext uri="{63B3BB69-23CF-44E3-9099-C40C66FF867C}">
                    <a14:compatExt spid="_x0000_s88071"/>
                  </a:ext>
                  <a:ext uri="{FF2B5EF4-FFF2-40B4-BE49-F238E27FC236}">
                    <a16:creationId xmlns:a16="http://schemas.microsoft.com/office/drawing/2014/main" id="{00000000-0008-0000-0600-0000075801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2" name="Option Button 8" hidden="1">
                <a:extLst>
                  <a:ext uri="{63B3BB69-23CF-44E3-9099-C40C66FF867C}">
                    <a14:compatExt spid="_x0000_s88072"/>
                  </a:ext>
                  <a:ext uri="{FF2B5EF4-FFF2-40B4-BE49-F238E27FC236}">
                    <a16:creationId xmlns:a16="http://schemas.microsoft.com/office/drawing/2014/main" id="{00000000-0008-0000-0600-000008580100}"/>
                  </a:ext>
                </a:extLst>
              </xdr:cNvPr>
              <xdr:cNvSpPr/>
            </xdr:nvSpPr>
            <xdr:spPr bwMode="auto">
              <a:xfrm>
                <a:off x="4549825" y="6000422"/>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8073" name="Option Button 9" hidden="1">
              <a:extLst>
                <a:ext uri="{63B3BB69-23CF-44E3-9099-C40C66FF867C}">
                  <a14:compatExt spid="_x0000_s88073"/>
                </a:ext>
                <a:ext uri="{FF2B5EF4-FFF2-40B4-BE49-F238E27FC236}">
                  <a16:creationId xmlns:a16="http://schemas.microsoft.com/office/drawing/2014/main" id="{00000000-0008-0000-06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8074" name="Option Button 10" hidden="1">
              <a:extLst>
                <a:ext uri="{63B3BB69-23CF-44E3-9099-C40C66FF867C}">
                  <a14:compatExt spid="_x0000_s88074"/>
                </a:ext>
                <a:ext uri="{FF2B5EF4-FFF2-40B4-BE49-F238E27FC236}">
                  <a16:creationId xmlns:a16="http://schemas.microsoft.com/office/drawing/2014/main" id="{00000000-0008-0000-0600-00000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6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6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6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5886450" y="9023132"/>
              <a:ext cx="304800" cy="371475"/>
              <a:chOff x="5763126" y="8931955"/>
              <a:chExt cx="301792" cy="494766"/>
            </a:xfrm>
          </xdr:grpSpPr>
          <xdr:sp macro="" textlink="">
            <xdr:nvSpPr>
              <xdr:cNvPr id="88075" name="Option Button 11" hidden="1">
                <a:extLst>
                  <a:ext uri="{63B3BB69-23CF-44E3-9099-C40C66FF867C}">
                    <a14:compatExt spid="_x0000_s88075"/>
                  </a:ext>
                  <a:ext uri="{FF2B5EF4-FFF2-40B4-BE49-F238E27FC236}">
                    <a16:creationId xmlns:a16="http://schemas.microsoft.com/office/drawing/2014/main" id="{00000000-0008-0000-0600-00000B580100}"/>
                  </a:ext>
                </a:extLst>
              </xdr:cNvPr>
              <xdr:cNvSpPr/>
            </xdr:nvSpPr>
            <xdr:spPr bwMode="auto">
              <a:xfrm>
                <a:off x="5763126" y="8931955"/>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6" name="Option Button 12" hidden="1">
                <a:extLst>
                  <a:ext uri="{63B3BB69-23CF-44E3-9099-C40C66FF867C}">
                    <a14:compatExt spid="_x0000_s88076"/>
                  </a:ext>
                  <a:ext uri="{FF2B5EF4-FFF2-40B4-BE49-F238E27FC236}">
                    <a16:creationId xmlns:a16="http://schemas.microsoft.com/office/drawing/2014/main" id="{00000000-0008-0000-0600-00000C580100}"/>
                  </a:ext>
                </a:extLst>
              </xdr:cNvPr>
              <xdr:cNvSpPr/>
            </xdr:nvSpPr>
            <xdr:spPr bwMode="auto">
              <a:xfrm>
                <a:off x="5763126" y="9207646"/>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8077" name="Group Box 13" hidden="1">
              <a:extLst>
                <a:ext uri="{63B3BB69-23CF-44E3-9099-C40C66FF867C}">
                  <a14:compatExt spid="_x0000_s88077"/>
                </a:ext>
                <a:ext uri="{FF2B5EF4-FFF2-40B4-BE49-F238E27FC236}">
                  <a16:creationId xmlns:a16="http://schemas.microsoft.com/office/drawing/2014/main" id="{00000000-0008-0000-0600-00000D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8078" name="Group Box 14" hidden="1">
              <a:extLst>
                <a:ext uri="{63B3BB69-23CF-44E3-9099-C40C66FF867C}">
                  <a14:compatExt spid="_x0000_s88078"/>
                </a:ext>
                <a:ext uri="{FF2B5EF4-FFF2-40B4-BE49-F238E27FC236}">
                  <a16:creationId xmlns:a16="http://schemas.microsoft.com/office/drawing/2014/main" id="{00000000-0008-0000-0600-00000E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8079" name="Group Box 15" hidden="1">
              <a:extLst>
                <a:ext uri="{63B3BB69-23CF-44E3-9099-C40C66FF867C}">
                  <a14:compatExt spid="_x0000_s88079"/>
                </a:ext>
                <a:ext uri="{FF2B5EF4-FFF2-40B4-BE49-F238E27FC236}">
                  <a16:creationId xmlns:a16="http://schemas.microsoft.com/office/drawing/2014/main" id="{00000000-0008-0000-0600-00000F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8080" name="Group Box 16" hidden="1">
              <a:extLst>
                <a:ext uri="{63B3BB69-23CF-44E3-9099-C40C66FF867C}">
                  <a14:compatExt spid="_x0000_s88080"/>
                </a:ext>
                <a:ext uri="{FF2B5EF4-FFF2-40B4-BE49-F238E27FC236}">
                  <a16:creationId xmlns:a16="http://schemas.microsoft.com/office/drawing/2014/main" id="{00000000-0008-0000-0600-000010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4514850" y="6543675"/>
              <a:ext cx="304800" cy="638175"/>
              <a:chOff x="4549825" y="6438932"/>
              <a:chExt cx="308371" cy="779264"/>
            </a:xfrm>
          </xdr:grpSpPr>
          <xdr:sp macro="" textlink="">
            <xdr:nvSpPr>
              <xdr:cNvPr id="88081" name="Option Button 17" hidden="1">
                <a:extLst>
                  <a:ext uri="{63B3BB69-23CF-44E3-9099-C40C66FF867C}">
                    <a14:compatExt spid="_x0000_s88081"/>
                  </a:ext>
                  <a:ext uri="{FF2B5EF4-FFF2-40B4-BE49-F238E27FC236}">
                    <a16:creationId xmlns:a16="http://schemas.microsoft.com/office/drawing/2014/main" id="{00000000-0008-0000-0600-000011580100}"/>
                  </a:ext>
                </a:extLst>
              </xdr:cNvPr>
              <xdr:cNvSpPr/>
            </xdr:nvSpPr>
            <xdr:spPr bwMode="auto">
              <a:xfrm>
                <a:off x="4549825" y="6438932"/>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82" name="Option Button 18" hidden="1">
                <a:extLst>
                  <a:ext uri="{63B3BB69-23CF-44E3-9099-C40C66FF867C}">
                    <a14:compatExt spid="_x0000_s88082"/>
                  </a:ext>
                  <a:ext uri="{FF2B5EF4-FFF2-40B4-BE49-F238E27FC236}">
                    <a16:creationId xmlns:a16="http://schemas.microsoft.com/office/drawing/2014/main" id="{00000000-0008-0000-0600-000012580100}"/>
                  </a:ext>
                </a:extLst>
              </xdr:cNvPr>
              <xdr:cNvSpPr/>
            </xdr:nvSpPr>
            <xdr:spPr bwMode="auto">
              <a:xfrm>
                <a:off x="4549825" y="6714679"/>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83" name="Option Button 19" hidden="1">
                <a:extLst>
                  <a:ext uri="{63B3BB69-23CF-44E3-9099-C40C66FF867C}">
                    <a14:compatExt spid="_x0000_s88083"/>
                  </a:ext>
                  <a:ext uri="{FF2B5EF4-FFF2-40B4-BE49-F238E27FC236}">
                    <a16:creationId xmlns:a16="http://schemas.microsoft.com/office/drawing/2014/main" id="{00000000-0008-0000-0600-000013580100}"/>
                  </a:ext>
                </a:extLst>
              </xdr:cNvPr>
              <xdr:cNvSpPr/>
            </xdr:nvSpPr>
            <xdr:spPr bwMode="auto">
              <a:xfrm>
                <a:off x="4549825" y="6999121"/>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8084" name="Group Box 20" hidden="1">
              <a:extLst>
                <a:ext uri="{63B3BB69-23CF-44E3-9099-C40C66FF867C}">
                  <a14:compatExt spid="_x0000_s88084"/>
                </a:ext>
                <a:ext uri="{FF2B5EF4-FFF2-40B4-BE49-F238E27FC236}">
                  <a16:creationId xmlns:a16="http://schemas.microsoft.com/office/drawing/2014/main" id="{00000000-0008-0000-0600-000014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8085" name="Group Box 21" hidden="1">
              <a:extLst>
                <a:ext uri="{63B3BB69-23CF-44E3-9099-C40C66FF867C}">
                  <a14:compatExt spid="_x0000_s88085"/>
                </a:ext>
                <a:ext uri="{FF2B5EF4-FFF2-40B4-BE49-F238E27FC236}">
                  <a16:creationId xmlns:a16="http://schemas.microsoft.com/office/drawing/2014/main" id="{00000000-0008-0000-0600-000015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8086" name="Group Box 22" hidden="1">
              <a:extLst>
                <a:ext uri="{63B3BB69-23CF-44E3-9099-C40C66FF867C}">
                  <a14:compatExt spid="_x0000_s88086"/>
                </a:ext>
                <a:ext uri="{FF2B5EF4-FFF2-40B4-BE49-F238E27FC236}">
                  <a16:creationId xmlns:a16="http://schemas.microsoft.com/office/drawing/2014/main" id="{00000000-0008-0000-0600-000016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8087" name="Group Box 23" hidden="1">
              <a:extLst>
                <a:ext uri="{63B3BB69-23CF-44E3-9099-C40C66FF867C}">
                  <a14:compatExt spid="_x0000_s88087"/>
                </a:ext>
                <a:ext uri="{FF2B5EF4-FFF2-40B4-BE49-F238E27FC236}">
                  <a16:creationId xmlns:a16="http://schemas.microsoft.com/office/drawing/2014/main" id="{00000000-0008-0000-0600-000017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8088" name="Group Box 24" hidden="1">
              <a:extLst>
                <a:ext uri="{63B3BB69-23CF-44E3-9099-C40C66FF867C}">
                  <a14:compatExt spid="_x0000_s88088"/>
                </a:ext>
                <a:ext uri="{FF2B5EF4-FFF2-40B4-BE49-F238E27FC236}">
                  <a16:creationId xmlns:a16="http://schemas.microsoft.com/office/drawing/2014/main" id="{00000000-0008-0000-0600-000018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8089" name="Group Box 25" hidden="1">
              <a:extLst>
                <a:ext uri="{63B3BB69-23CF-44E3-9099-C40C66FF867C}">
                  <a14:compatExt spid="_x0000_s88089"/>
                </a:ext>
                <a:ext uri="{FF2B5EF4-FFF2-40B4-BE49-F238E27FC236}">
                  <a16:creationId xmlns:a16="http://schemas.microsoft.com/office/drawing/2014/main" id="{00000000-0008-0000-0600-000019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8090" name="Group Box 26" hidden="1">
              <a:extLst>
                <a:ext uri="{63B3BB69-23CF-44E3-9099-C40C66FF867C}">
                  <a14:compatExt spid="_x0000_s88090"/>
                </a:ext>
                <a:ext uri="{FF2B5EF4-FFF2-40B4-BE49-F238E27FC236}">
                  <a16:creationId xmlns:a16="http://schemas.microsoft.com/office/drawing/2014/main" id="{00000000-0008-0000-0600-00001A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8091" name="Group Box 27" hidden="1">
              <a:extLst>
                <a:ext uri="{63B3BB69-23CF-44E3-9099-C40C66FF867C}">
                  <a14:compatExt spid="_x0000_s88091"/>
                </a:ext>
                <a:ext uri="{FF2B5EF4-FFF2-40B4-BE49-F238E27FC236}">
                  <a16:creationId xmlns:a16="http://schemas.microsoft.com/office/drawing/2014/main" id="{00000000-0008-0000-0600-00001B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6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6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8092" name="Group Box 28" hidden="1">
              <a:extLst>
                <a:ext uri="{63B3BB69-23CF-44E3-9099-C40C66FF867C}">
                  <a14:compatExt spid="_x0000_s88092"/>
                </a:ext>
                <a:ext uri="{FF2B5EF4-FFF2-40B4-BE49-F238E27FC236}">
                  <a16:creationId xmlns:a16="http://schemas.microsoft.com/office/drawing/2014/main" id="{00000000-0008-0000-0600-00001C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6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6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6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8093" name="Group Box 29" hidden="1">
              <a:extLst>
                <a:ext uri="{63B3BB69-23CF-44E3-9099-C40C66FF867C}">
                  <a14:compatExt spid="_x0000_s88093"/>
                </a:ext>
                <a:ext uri="{FF2B5EF4-FFF2-40B4-BE49-F238E27FC236}">
                  <a16:creationId xmlns:a16="http://schemas.microsoft.com/office/drawing/2014/main" id="{00000000-0008-0000-0600-00001D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6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6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6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6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600-000019000000}"/>
                </a:ext>
              </a:extLst>
            </xdr:cNvPr>
            <xdr:cNvGrpSpPr/>
          </xdr:nvGrpSpPr>
          <xdr:grpSpPr>
            <a:xfrm>
              <a:off x="5890074" y="8154125"/>
              <a:ext cx="220577" cy="694590"/>
              <a:chOff x="5767609" y="8168796"/>
              <a:chExt cx="217568" cy="792428"/>
            </a:xfrm>
          </xdr:grpSpPr>
          <xdr:sp macro="" textlink="">
            <xdr:nvSpPr>
              <xdr:cNvPr id="88094" name="Option Button 30" hidden="1">
                <a:extLst>
                  <a:ext uri="{63B3BB69-23CF-44E3-9099-C40C66FF867C}">
                    <a14:compatExt spid="_x0000_s88094"/>
                  </a:ext>
                  <a:ext uri="{FF2B5EF4-FFF2-40B4-BE49-F238E27FC236}">
                    <a16:creationId xmlns:a16="http://schemas.microsoft.com/office/drawing/2014/main" id="{00000000-0008-0000-0600-00001E580100}"/>
                  </a:ext>
                </a:extLst>
              </xdr:cNvPr>
              <xdr:cNvSpPr/>
            </xdr:nvSpPr>
            <xdr:spPr bwMode="auto">
              <a:xfrm>
                <a:off x="5768104" y="816879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5" name="Option Button 31" hidden="1">
                <a:extLst>
                  <a:ext uri="{63B3BB69-23CF-44E3-9099-C40C66FF867C}">
                    <a14:compatExt spid="_x0000_s88095"/>
                  </a:ext>
                  <a:ext uri="{FF2B5EF4-FFF2-40B4-BE49-F238E27FC236}">
                    <a16:creationId xmlns:a16="http://schemas.microsoft.com/office/drawing/2014/main" id="{00000000-0008-0000-0600-00001F580100}"/>
                  </a:ext>
                </a:extLst>
              </xdr:cNvPr>
              <xdr:cNvSpPr/>
            </xdr:nvSpPr>
            <xdr:spPr bwMode="auto">
              <a:xfrm>
                <a:off x="5767609" y="8723098"/>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6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600-00001D000000}"/>
                </a:ext>
              </a:extLst>
            </xdr:cNvPr>
            <xdr:cNvGrpSpPr>
              <a:grpSpLocks/>
            </xdr:cNvGrpSpPr>
          </xdr:nvGrpSpPr>
          <xdr:grpSpPr bwMode="auto">
            <a:xfrm>
              <a:off x="5886450" y="4238625"/>
              <a:ext cx="304800" cy="419100"/>
              <a:chOff x="45017" y="37725"/>
              <a:chExt cx="3039" cy="4869"/>
            </a:xfrm>
          </xdr:grpSpPr>
          <xdr:sp macro="" textlink="">
            <xdr:nvSpPr>
              <xdr:cNvPr id="88096" name="Option Button 32" hidden="1">
                <a:extLst>
                  <a:ext uri="{63B3BB69-23CF-44E3-9099-C40C66FF867C}">
                    <a14:compatExt spid="_x0000_s88096"/>
                  </a:ext>
                  <a:ext uri="{FF2B5EF4-FFF2-40B4-BE49-F238E27FC236}">
                    <a16:creationId xmlns:a16="http://schemas.microsoft.com/office/drawing/2014/main" id="{00000000-0008-0000-0600-0000205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7" name="Option Button 33" hidden="1">
                <a:extLst>
                  <a:ext uri="{63B3BB69-23CF-44E3-9099-C40C66FF867C}">
                    <a14:compatExt spid="_x0000_s88097"/>
                  </a:ext>
                  <a:ext uri="{FF2B5EF4-FFF2-40B4-BE49-F238E27FC236}">
                    <a16:creationId xmlns:a16="http://schemas.microsoft.com/office/drawing/2014/main" id="{00000000-0008-0000-0600-0000215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600-00001E000000}"/>
                </a:ext>
              </a:extLst>
            </xdr:cNvPr>
            <xdr:cNvGrpSpPr>
              <a:grpSpLocks/>
            </xdr:cNvGrpSpPr>
          </xdr:nvGrpSpPr>
          <xdr:grpSpPr bwMode="auto">
            <a:xfrm>
              <a:off x="5886450" y="4816566"/>
              <a:ext cx="304800" cy="692604"/>
              <a:chOff x="57686" y="45007"/>
              <a:chExt cx="3018" cy="8207"/>
            </a:xfrm>
          </xdr:grpSpPr>
          <xdr:sp macro="" textlink="">
            <xdr:nvSpPr>
              <xdr:cNvPr id="88098" name="Option Button 34" hidden="1">
                <a:extLst>
                  <a:ext uri="{63B3BB69-23CF-44E3-9099-C40C66FF867C}">
                    <a14:compatExt spid="_x0000_s88098"/>
                  </a:ext>
                  <a:ext uri="{FF2B5EF4-FFF2-40B4-BE49-F238E27FC236}">
                    <a16:creationId xmlns:a16="http://schemas.microsoft.com/office/drawing/2014/main" id="{00000000-0008-0000-0600-0000225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9" name="Option Button 35" hidden="1">
                <a:extLst>
                  <a:ext uri="{63B3BB69-23CF-44E3-9099-C40C66FF867C}">
                    <a14:compatExt spid="_x0000_s88099"/>
                  </a:ext>
                  <a:ext uri="{FF2B5EF4-FFF2-40B4-BE49-F238E27FC236}">
                    <a16:creationId xmlns:a16="http://schemas.microsoft.com/office/drawing/2014/main" id="{00000000-0008-0000-0600-0000235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0" name="Option Button 36" hidden="1">
                <a:extLst>
                  <a:ext uri="{63B3BB69-23CF-44E3-9099-C40C66FF867C}">
                    <a14:compatExt spid="_x0000_s88100"/>
                  </a:ext>
                  <a:ext uri="{FF2B5EF4-FFF2-40B4-BE49-F238E27FC236}">
                    <a16:creationId xmlns:a16="http://schemas.microsoft.com/office/drawing/2014/main" id="{00000000-0008-0000-0600-0000245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600-00001F000000}"/>
                </a:ext>
              </a:extLst>
            </xdr:cNvPr>
            <xdr:cNvGrpSpPr>
              <a:grpSpLocks/>
            </xdr:cNvGrpSpPr>
          </xdr:nvGrpSpPr>
          <xdr:grpSpPr bwMode="auto">
            <a:xfrm>
              <a:off x="5886450" y="5676900"/>
              <a:ext cx="304800" cy="714375"/>
              <a:chOff x="57631" y="54838"/>
              <a:chExt cx="3018" cy="7876"/>
            </a:xfrm>
          </xdr:grpSpPr>
          <xdr:sp macro="" textlink="">
            <xdr:nvSpPr>
              <xdr:cNvPr id="88101" name="Option Button 37" hidden="1">
                <a:extLst>
                  <a:ext uri="{63B3BB69-23CF-44E3-9099-C40C66FF867C}">
                    <a14:compatExt spid="_x0000_s88101"/>
                  </a:ext>
                  <a:ext uri="{FF2B5EF4-FFF2-40B4-BE49-F238E27FC236}">
                    <a16:creationId xmlns:a16="http://schemas.microsoft.com/office/drawing/2014/main" id="{00000000-0008-0000-0600-0000255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2" name="Option Button 38" hidden="1">
                <a:extLst>
                  <a:ext uri="{63B3BB69-23CF-44E3-9099-C40C66FF867C}">
                    <a14:compatExt spid="_x0000_s88102"/>
                  </a:ext>
                  <a:ext uri="{FF2B5EF4-FFF2-40B4-BE49-F238E27FC236}">
                    <a16:creationId xmlns:a16="http://schemas.microsoft.com/office/drawing/2014/main" id="{00000000-0008-0000-0600-0000265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3" name="Option Button 39" hidden="1">
                <a:extLst>
                  <a:ext uri="{63B3BB69-23CF-44E3-9099-C40C66FF867C}">
                    <a14:compatExt spid="_x0000_s88103"/>
                  </a:ext>
                  <a:ext uri="{FF2B5EF4-FFF2-40B4-BE49-F238E27FC236}">
                    <a16:creationId xmlns:a16="http://schemas.microsoft.com/office/drawing/2014/main" id="{00000000-0008-0000-0600-0000275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600-000020000000}"/>
                </a:ext>
              </a:extLst>
            </xdr:cNvPr>
            <xdr:cNvGrpSpPr>
              <a:grpSpLocks/>
            </xdr:cNvGrpSpPr>
          </xdr:nvGrpSpPr>
          <xdr:grpSpPr bwMode="auto">
            <a:xfrm>
              <a:off x="5886450" y="6543675"/>
              <a:ext cx="304800" cy="638175"/>
              <a:chOff x="57631" y="54838"/>
              <a:chExt cx="3018" cy="7963"/>
            </a:xfrm>
          </xdr:grpSpPr>
          <xdr:sp macro="" textlink="">
            <xdr:nvSpPr>
              <xdr:cNvPr id="88104" name="Option Button 40" hidden="1">
                <a:extLst>
                  <a:ext uri="{63B3BB69-23CF-44E3-9099-C40C66FF867C}">
                    <a14:compatExt spid="_x0000_s88104"/>
                  </a:ext>
                  <a:ext uri="{FF2B5EF4-FFF2-40B4-BE49-F238E27FC236}">
                    <a16:creationId xmlns:a16="http://schemas.microsoft.com/office/drawing/2014/main" id="{00000000-0008-0000-0600-0000285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5" name="Option Button 41" hidden="1">
                <a:extLst>
                  <a:ext uri="{63B3BB69-23CF-44E3-9099-C40C66FF867C}">
                    <a14:compatExt spid="_x0000_s88105"/>
                  </a:ext>
                  <a:ext uri="{FF2B5EF4-FFF2-40B4-BE49-F238E27FC236}">
                    <a16:creationId xmlns:a16="http://schemas.microsoft.com/office/drawing/2014/main" id="{00000000-0008-0000-0600-0000295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6" name="Option Button 42" hidden="1">
                <a:extLst>
                  <a:ext uri="{63B3BB69-23CF-44E3-9099-C40C66FF867C}">
                    <a14:compatExt spid="_x0000_s88106"/>
                  </a:ext>
                  <a:ext uri="{FF2B5EF4-FFF2-40B4-BE49-F238E27FC236}">
                    <a16:creationId xmlns:a16="http://schemas.microsoft.com/office/drawing/2014/main" id="{00000000-0008-0000-0600-00002A5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6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6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6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6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6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600-000026000000}"/>
                </a:ext>
              </a:extLst>
            </xdr:cNvPr>
            <xdr:cNvGrpSpPr>
              <a:grpSpLocks/>
            </xdr:cNvGrpSpPr>
          </xdr:nvGrpSpPr>
          <xdr:grpSpPr bwMode="auto">
            <a:xfrm>
              <a:off x="4512828" y="7322876"/>
              <a:ext cx="232948" cy="707094"/>
              <a:chOff x="45321" y="72871"/>
              <a:chExt cx="2304" cy="6586"/>
            </a:xfrm>
          </xdr:grpSpPr>
          <xdr:sp macro="" textlink="">
            <xdr:nvSpPr>
              <xdr:cNvPr id="88107" name="Option Button 43" hidden="1">
                <a:extLst>
                  <a:ext uri="{63B3BB69-23CF-44E3-9099-C40C66FF867C}">
                    <a14:compatExt spid="_x0000_s88107"/>
                  </a:ext>
                  <a:ext uri="{FF2B5EF4-FFF2-40B4-BE49-F238E27FC236}">
                    <a16:creationId xmlns:a16="http://schemas.microsoft.com/office/drawing/2014/main" id="{00000000-0008-0000-0600-00002B5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8" name="Option Button 44" hidden="1">
                <a:extLst>
                  <a:ext uri="{63B3BB69-23CF-44E3-9099-C40C66FF867C}">
                    <a14:compatExt spid="_x0000_s88108"/>
                  </a:ext>
                  <a:ext uri="{FF2B5EF4-FFF2-40B4-BE49-F238E27FC236}">
                    <a16:creationId xmlns:a16="http://schemas.microsoft.com/office/drawing/2014/main" id="{00000000-0008-0000-0600-00002C5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6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6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600-00002B000000}"/>
                </a:ext>
              </a:extLst>
            </xdr:cNvPr>
            <xdr:cNvGrpSpPr/>
          </xdr:nvGrpSpPr>
          <xdr:grpSpPr>
            <a:xfrm>
              <a:off x="4523531" y="8146752"/>
              <a:ext cx="200248" cy="744722"/>
              <a:chOff x="4538953" y="8166062"/>
              <a:chExt cx="208607" cy="749798"/>
            </a:xfrm>
          </xdr:grpSpPr>
          <xdr:sp macro="" textlink="">
            <xdr:nvSpPr>
              <xdr:cNvPr id="88109" name="Option Button 45" hidden="1">
                <a:extLst>
                  <a:ext uri="{63B3BB69-23CF-44E3-9099-C40C66FF867C}">
                    <a14:compatExt spid="_x0000_s88109"/>
                  </a:ext>
                  <a:ext uri="{FF2B5EF4-FFF2-40B4-BE49-F238E27FC236}">
                    <a16:creationId xmlns:a16="http://schemas.microsoft.com/office/drawing/2014/main" id="{00000000-0008-0000-0600-00002D580100}"/>
                  </a:ext>
                </a:extLst>
              </xdr:cNvPr>
              <xdr:cNvSpPr/>
            </xdr:nvSpPr>
            <xdr:spPr bwMode="auto">
              <a:xfrm>
                <a:off x="4540451" y="816606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10" name="Option Button 46" hidden="1">
                <a:extLst>
                  <a:ext uri="{63B3BB69-23CF-44E3-9099-C40C66FF867C}">
                    <a14:compatExt spid="_x0000_s88110"/>
                  </a:ext>
                  <a:ext uri="{FF2B5EF4-FFF2-40B4-BE49-F238E27FC236}">
                    <a16:creationId xmlns:a16="http://schemas.microsoft.com/office/drawing/2014/main" id="{00000000-0008-0000-0600-00002E580100}"/>
                  </a:ext>
                </a:extLst>
              </xdr:cNvPr>
              <xdr:cNvSpPr/>
            </xdr:nvSpPr>
            <xdr:spPr bwMode="auto">
              <a:xfrm>
                <a:off x="4538953" y="8640741"/>
                <a:ext cx="186515" cy="2751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8111" name="Group Box 47" hidden="1">
              <a:extLst>
                <a:ext uri="{63B3BB69-23CF-44E3-9099-C40C66FF867C}">
                  <a14:compatExt spid="_x0000_s88111"/>
                </a:ext>
                <a:ext uri="{FF2B5EF4-FFF2-40B4-BE49-F238E27FC236}">
                  <a16:creationId xmlns:a16="http://schemas.microsoft.com/office/drawing/2014/main" id="{00000000-0008-0000-0600-00002F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5894842" y="7309825"/>
              <a:ext cx="304802" cy="710980"/>
              <a:chOff x="5809589" y="7290591"/>
              <a:chExt cx="301595" cy="707491"/>
            </a:xfrm>
          </xdr:grpSpPr>
          <xdr:sp macro="" textlink="">
            <xdr:nvSpPr>
              <xdr:cNvPr id="88112" name="Option Button 48" hidden="1">
                <a:extLst>
                  <a:ext uri="{63B3BB69-23CF-44E3-9099-C40C66FF867C}">
                    <a14:compatExt spid="_x0000_s88112"/>
                  </a:ext>
                  <a:ext uri="{FF2B5EF4-FFF2-40B4-BE49-F238E27FC236}">
                    <a16:creationId xmlns:a16="http://schemas.microsoft.com/office/drawing/2014/main" id="{00000000-0008-0000-0600-000030580100}"/>
                  </a:ext>
                </a:extLst>
              </xdr:cNvPr>
              <xdr:cNvSpPr/>
            </xdr:nvSpPr>
            <xdr:spPr bwMode="auto">
              <a:xfrm>
                <a:off x="5809589" y="729059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13" name="Option Button 49" hidden="1">
                <a:extLst>
                  <a:ext uri="{63B3BB69-23CF-44E3-9099-C40C66FF867C}">
                    <a14:compatExt spid="_x0000_s88113"/>
                  </a:ext>
                  <a:ext uri="{FF2B5EF4-FFF2-40B4-BE49-F238E27FC236}">
                    <a16:creationId xmlns:a16="http://schemas.microsoft.com/office/drawing/2014/main" id="{00000000-0008-0000-0600-000031580100}"/>
                  </a:ext>
                </a:extLst>
              </xdr:cNvPr>
              <xdr:cNvSpPr/>
            </xdr:nvSpPr>
            <xdr:spPr bwMode="auto">
              <a:xfrm>
                <a:off x="5809590" y="7752507"/>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6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6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6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6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6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6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6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524375" y="4257675"/>
              <a:ext cx="304800" cy="400050"/>
              <a:chOff x="4501773" y="3772561"/>
              <a:chExt cx="303832" cy="486910"/>
            </a:xfrm>
          </xdr:grpSpPr>
          <xdr:sp macro="" textlink="">
            <xdr:nvSpPr>
              <xdr:cNvPr id="89089" name="Option Button 1" hidden="1">
                <a:extLst>
                  <a:ext uri="{63B3BB69-23CF-44E3-9099-C40C66FF867C}">
                    <a14:compatExt spid="_x0000_s89089"/>
                  </a:ext>
                  <a:ext uri="{FF2B5EF4-FFF2-40B4-BE49-F238E27FC236}">
                    <a16:creationId xmlns:a16="http://schemas.microsoft.com/office/drawing/2014/main" id="{00000000-0008-0000-0700-0000015C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0" name="Option Button 2" hidden="1">
                <a:extLst>
                  <a:ext uri="{63B3BB69-23CF-44E3-9099-C40C66FF867C}">
                    <a14:compatExt spid="_x0000_s89090"/>
                  </a:ext>
                  <a:ext uri="{FF2B5EF4-FFF2-40B4-BE49-F238E27FC236}">
                    <a16:creationId xmlns:a16="http://schemas.microsoft.com/office/drawing/2014/main" id="{00000000-0008-0000-0700-0000025C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4514850" y="4810125"/>
              <a:ext cx="304800" cy="714375"/>
              <a:chOff x="4479758" y="4496300"/>
              <a:chExt cx="301792" cy="780048"/>
            </a:xfrm>
          </xdr:grpSpPr>
          <xdr:sp macro="" textlink="">
            <xdr:nvSpPr>
              <xdr:cNvPr id="89091" name="Option Button 3" hidden="1">
                <a:extLst>
                  <a:ext uri="{63B3BB69-23CF-44E3-9099-C40C66FF867C}">
                    <a14:compatExt spid="_x0000_s89091"/>
                  </a:ext>
                  <a:ext uri="{FF2B5EF4-FFF2-40B4-BE49-F238E27FC236}">
                    <a16:creationId xmlns:a16="http://schemas.microsoft.com/office/drawing/2014/main" id="{00000000-0008-0000-0700-0000035C0100}"/>
                  </a:ext>
                </a:extLst>
              </xdr:cNvPr>
              <xdr:cNvSpPr/>
            </xdr:nvSpPr>
            <xdr:spPr bwMode="auto">
              <a:xfrm>
                <a:off x="4479758" y="4496300"/>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2" name="Option Button 4" hidden="1">
                <a:extLst>
                  <a:ext uri="{63B3BB69-23CF-44E3-9099-C40C66FF867C}">
                    <a14:compatExt spid="_x0000_s89092"/>
                  </a:ext>
                  <a:ext uri="{FF2B5EF4-FFF2-40B4-BE49-F238E27FC236}">
                    <a16:creationId xmlns:a16="http://schemas.microsoft.com/office/drawing/2014/main" id="{00000000-0008-0000-0700-0000045C01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3" name="Option Button 5" hidden="1">
                <a:extLst>
                  <a:ext uri="{63B3BB69-23CF-44E3-9099-C40C66FF867C}">
                    <a14:compatExt spid="_x0000_s89093"/>
                  </a:ext>
                  <a:ext uri="{FF2B5EF4-FFF2-40B4-BE49-F238E27FC236}">
                    <a16:creationId xmlns:a16="http://schemas.microsoft.com/office/drawing/2014/main" id="{00000000-0008-0000-0700-0000055C0100}"/>
                  </a:ext>
                </a:extLst>
              </xdr:cNvPr>
              <xdr:cNvSpPr/>
            </xdr:nvSpPr>
            <xdr:spPr bwMode="auto">
              <a:xfrm>
                <a:off x="4479758" y="5028197"/>
                <a:ext cx="301792" cy="248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4514850" y="5676898"/>
              <a:ext cx="304800" cy="698090"/>
              <a:chOff x="4549825" y="5456612"/>
              <a:chExt cx="308371" cy="762884"/>
            </a:xfrm>
          </xdr:grpSpPr>
          <xdr:sp macro="" textlink="">
            <xdr:nvSpPr>
              <xdr:cNvPr id="89094" name="Option Button 6" hidden="1">
                <a:extLst>
                  <a:ext uri="{63B3BB69-23CF-44E3-9099-C40C66FF867C}">
                    <a14:compatExt spid="_x0000_s89094"/>
                  </a:ext>
                  <a:ext uri="{FF2B5EF4-FFF2-40B4-BE49-F238E27FC236}">
                    <a16:creationId xmlns:a16="http://schemas.microsoft.com/office/drawing/2014/main" id="{00000000-0008-0000-0700-0000065C0100}"/>
                  </a:ext>
                </a:extLst>
              </xdr:cNvPr>
              <xdr:cNvSpPr/>
            </xdr:nvSpPr>
            <xdr:spPr bwMode="auto">
              <a:xfrm>
                <a:off x="4549825" y="5456612"/>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5" name="Option Button 7" hidden="1">
                <a:extLst>
                  <a:ext uri="{63B3BB69-23CF-44E3-9099-C40C66FF867C}">
                    <a14:compatExt spid="_x0000_s89095"/>
                  </a:ext>
                  <a:ext uri="{FF2B5EF4-FFF2-40B4-BE49-F238E27FC236}">
                    <a16:creationId xmlns:a16="http://schemas.microsoft.com/office/drawing/2014/main" id="{00000000-0008-0000-0700-0000075C01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6" name="Option Button 8" hidden="1">
                <a:extLst>
                  <a:ext uri="{63B3BB69-23CF-44E3-9099-C40C66FF867C}">
                    <a14:compatExt spid="_x0000_s89096"/>
                  </a:ext>
                  <a:ext uri="{FF2B5EF4-FFF2-40B4-BE49-F238E27FC236}">
                    <a16:creationId xmlns:a16="http://schemas.microsoft.com/office/drawing/2014/main" id="{00000000-0008-0000-0700-0000085C0100}"/>
                  </a:ext>
                </a:extLst>
              </xdr:cNvPr>
              <xdr:cNvSpPr/>
            </xdr:nvSpPr>
            <xdr:spPr bwMode="auto">
              <a:xfrm>
                <a:off x="4549825" y="6000422"/>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9097" name="Option Button 9" hidden="1">
              <a:extLst>
                <a:ext uri="{63B3BB69-23CF-44E3-9099-C40C66FF867C}">
                  <a14:compatExt spid="_x0000_s89097"/>
                </a:ext>
                <a:ext uri="{FF2B5EF4-FFF2-40B4-BE49-F238E27FC236}">
                  <a16:creationId xmlns:a16="http://schemas.microsoft.com/office/drawing/2014/main" id="{00000000-0008-0000-07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9098" name="Option Button 10" hidden="1">
              <a:extLst>
                <a:ext uri="{63B3BB69-23CF-44E3-9099-C40C66FF867C}">
                  <a14:compatExt spid="_x0000_s89098"/>
                </a:ext>
                <a:ext uri="{FF2B5EF4-FFF2-40B4-BE49-F238E27FC236}">
                  <a16:creationId xmlns:a16="http://schemas.microsoft.com/office/drawing/2014/main" id="{00000000-0008-0000-07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7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7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7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886450" y="9023132"/>
              <a:ext cx="304800" cy="371475"/>
              <a:chOff x="5763126" y="8931955"/>
              <a:chExt cx="301792" cy="494766"/>
            </a:xfrm>
          </xdr:grpSpPr>
          <xdr:sp macro="" textlink="">
            <xdr:nvSpPr>
              <xdr:cNvPr id="89099" name="Option Button 11" hidden="1">
                <a:extLst>
                  <a:ext uri="{63B3BB69-23CF-44E3-9099-C40C66FF867C}">
                    <a14:compatExt spid="_x0000_s89099"/>
                  </a:ext>
                  <a:ext uri="{FF2B5EF4-FFF2-40B4-BE49-F238E27FC236}">
                    <a16:creationId xmlns:a16="http://schemas.microsoft.com/office/drawing/2014/main" id="{00000000-0008-0000-0700-00000B5C0100}"/>
                  </a:ext>
                </a:extLst>
              </xdr:cNvPr>
              <xdr:cNvSpPr/>
            </xdr:nvSpPr>
            <xdr:spPr bwMode="auto">
              <a:xfrm>
                <a:off x="5763126" y="8931955"/>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0" name="Option Button 12" hidden="1">
                <a:extLst>
                  <a:ext uri="{63B3BB69-23CF-44E3-9099-C40C66FF867C}">
                    <a14:compatExt spid="_x0000_s89100"/>
                  </a:ext>
                  <a:ext uri="{FF2B5EF4-FFF2-40B4-BE49-F238E27FC236}">
                    <a16:creationId xmlns:a16="http://schemas.microsoft.com/office/drawing/2014/main" id="{00000000-0008-0000-0700-00000C5C0100}"/>
                  </a:ext>
                </a:extLst>
              </xdr:cNvPr>
              <xdr:cNvSpPr/>
            </xdr:nvSpPr>
            <xdr:spPr bwMode="auto">
              <a:xfrm>
                <a:off x="5763126" y="9207646"/>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9101" name="Group Box 13" hidden="1">
              <a:extLst>
                <a:ext uri="{63B3BB69-23CF-44E3-9099-C40C66FF867C}">
                  <a14:compatExt spid="_x0000_s89101"/>
                </a:ext>
                <a:ext uri="{FF2B5EF4-FFF2-40B4-BE49-F238E27FC236}">
                  <a16:creationId xmlns:a16="http://schemas.microsoft.com/office/drawing/2014/main" id="{00000000-0008-0000-0700-00000D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9102" name="Group Box 14" hidden="1">
              <a:extLst>
                <a:ext uri="{63B3BB69-23CF-44E3-9099-C40C66FF867C}">
                  <a14:compatExt spid="_x0000_s89102"/>
                </a:ext>
                <a:ext uri="{FF2B5EF4-FFF2-40B4-BE49-F238E27FC236}">
                  <a16:creationId xmlns:a16="http://schemas.microsoft.com/office/drawing/2014/main" id="{00000000-0008-0000-0700-00000E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9103" name="Group Box 15" hidden="1">
              <a:extLst>
                <a:ext uri="{63B3BB69-23CF-44E3-9099-C40C66FF867C}">
                  <a14:compatExt spid="_x0000_s89103"/>
                </a:ext>
                <a:ext uri="{FF2B5EF4-FFF2-40B4-BE49-F238E27FC236}">
                  <a16:creationId xmlns:a16="http://schemas.microsoft.com/office/drawing/2014/main" id="{00000000-0008-0000-0700-00000F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9104" name="Group Box 16" hidden="1">
              <a:extLst>
                <a:ext uri="{63B3BB69-23CF-44E3-9099-C40C66FF867C}">
                  <a14:compatExt spid="_x0000_s89104"/>
                </a:ext>
                <a:ext uri="{FF2B5EF4-FFF2-40B4-BE49-F238E27FC236}">
                  <a16:creationId xmlns:a16="http://schemas.microsoft.com/office/drawing/2014/main" id="{00000000-0008-0000-0700-000010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4514850" y="6543675"/>
              <a:ext cx="304800" cy="638175"/>
              <a:chOff x="4549825" y="6438932"/>
              <a:chExt cx="308371" cy="779264"/>
            </a:xfrm>
          </xdr:grpSpPr>
          <xdr:sp macro="" textlink="">
            <xdr:nvSpPr>
              <xdr:cNvPr id="89105" name="Option Button 17" hidden="1">
                <a:extLst>
                  <a:ext uri="{63B3BB69-23CF-44E3-9099-C40C66FF867C}">
                    <a14:compatExt spid="_x0000_s89105"/>
                  </a:ext>
                  <a:ext uri="{FF2B5EF4-FFF2-40B4-BE49-F238E27FC236}">
                    <a16:creationId xmlns:a16="http://schemas.microsoft.com/office/drawing/2014/main" id="{00000000-0008-0000-0700-0000115C0100}"/>
                  </a:ext>
                </a:extLst>
              </xdr:cNvPr>
              <xdr:cNvSpPr/>
            </xdr:nvSpPr>
            <xdr:spPr bwMode="auto">
              <a:xfrm>
                <a:off x="4549825" y="6438932"/>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6" name="Option Button 18" hidden="1">
                <a:extLst>
                  <a:ext uri="{63B3BB69-23CF-44E3-9099-C40C66FF867C}">
                    <a14:compatExt spid="_x0000_s89106"/>
                  </a:ext>
                  <a:ext uri="{FF2B5EF4-FFF2-40B4-BE49-F238E27FC236}">
                    <a16:creationId xmlns:a16="http://schemas.microsoft.com/office/drawing/2014/main" id="{00000000-0008-0000-0700-0000125C0100}"/>
                  </a:ext>
                </a:extLst>
              </xdr:cNvPr>
              <xdr:cNvSpPr/>
            </xdr:nvSpPr>
            <xdr:spPr bwMode="auto">
              <a:xfrm>
                <a:off x="4549825" y="6714679"/>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7" name="Option Button 19" hidden="1">
                <a:extLst>
                  <a:ext uri="{63B3BB69-23CF-44E3-9099-C40C66FF867C}">
                    <a14:compatExt spid="_x0000_s89107"/>
                  </a:ext>
                  <a:ext uri="{FF2B5EF4-FFF2-40B4-BE49-F238E27FC236}">
                    <a16:creationId xmlns:a16="http://schemas.microsoft.com/office/drawing/2014/main" id="{00000000-0008-0000-0700-0000135C0100}"/>
                  </a:ext>
                </a:extLst>
              </xdr:cNvPr>
              <xdr:cNvSpPr/>
            </xdr:nvSpPr>
            <xdr:spPr bwMode="auto">
              <a:xfrm>
                <a:off x="4549825" y="6999121"/>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9108" name="Group Box 20" hidden="1">
              <a:extLst>
                <a:ext uri="{63B3BB69-23CF-44E3-9099-C40C66FF867C}">
                  <a14:compatExt spid="_x0000_s89108"/>
                </a:ext>
                <a:ext uri="{FF2B5EF4-FFF2-40B4-BE49-F238E27FC236}">
                  <a16:creationId xmlns:a16="http://schemas.microsoft.com/office/drawing/2014/main" id="{00000000-0008-0000-0700-000014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9109" name="Group Box 21" hidden="1">
              <a:extLst>
                <a:ext uri="{63B3BB69-23CF-44E3-9099-C40C66FF867C}">
                  <a14:compatExt spid="_x0000_s89109"/>
                </a:ext>
                <a:ext uri="{FF2B5EF4-FFF2-40B4-BE49-F238E27FC236}">
                  <a16:creationId xmlns:a16="http://schemas.microsoft.com/office/drawing/2014/main" id="{00000000-0008-0000-0700-000015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9110" name="Group Box 22" hidden="1">
              <a:extLst>
                <a:ext uri="{63B3BB69-23CF-44E3-9099-C40C66FF867C}">
                  <a14:compatExt spid="_x0000_s89110"/>
                </a:ext>
                <a:ext uri="{FF2B5EF4-FFF2-40B4-BE49-F238E27FC236}">
                  <a16:creationId xmlns:a16="http://schemas.microsoft.com/office/drawing/2014/main" id="{00000000-0008-0000-0700-000016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9111" name="Group Box 23" hidden="1">
              <a:extLst>
                <a:ext uri="{63B3BB69-23CF-44E3-9099-C40C66FF867C}">
                  <a14:compatExt spid="_x0000_s89111"/>
                </a:ext>
                <a:ext uri="{FF2B5EF4-FFF2-40B4-BE49-F238E27FC236}">
                  <a16:creationId xmlns:a16="http://schemas.microsoft.com/office/drawing/2014/main" id="{00000000-0008-0000-0700-000017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9112" name="Group Box 24" hidden="1">
              <a:extLst>
                <a:ext uri="{63B3BB69-23CF-44E3-9099-C40C66FF867C}">
                  <a14:compatExt spid="_x0000_s89112"/>
                </a:ext>
                <a:ext uri="{FF2B5EF4-FFF2-40B4-BE49-F238E27FC236}">
                  <a16:creationId xmlns:a16="http://schemas.microsoft.com/office/drawing/2014/main" id="{00000000-0008-0000-0700-000018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9113" name="Group Box 25" hidden="1">
              <a:extLst>
                <a:ext uri="{63B3BB69-23CF-44E3-9099-C40C66FF867C}">
                  <a14:compatExt spid="_x0000_s89113"/>
                </a:ext>
                <a:ext uri="{FF2B5EF4-FFF2-40B4-BE49-F238E27FC236}">
                  <a16:creationId xmlns:a16="http://schemas.microsoft.com/office/drawing/2014/main" id="{00000000-0008-0000-0700-000019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9114" name="Group Box 26" hidden="1">
              <a:extLst>
                <a:ext uri="{63B3BB69-23CF-44E3-9099-C40C66FF867C}">
                  <a14:compatExt spid="_x0000_s89114"/>
                </a:ext>
                <a:ext uri="{FF2B5EF4-FFF2-40B4-BE49-F238E27FC236}">
                  <a16:creationId xmlns:a16="http://schemas.microsoft.com/office/drawing/2014/main" id="{00000000-0008-0000-0700-00001A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9115" name="Group Box 27" hidden="1">
              <a:extLst>
                <a:ext uri="{63B3BB69-23CF-44E3-9099-C40C66FF867C}">
                  <a14:compatExt spid="_x0000_s89115"/>
                </a:ext>
                <a:ext uri="{FF2B5EF4-FFF2-40B4-BE49-F238E27FC236}">
                  <a16:creationId xmlns:a16="http://schemas.microsoft.com/office/drawing/2014/main" id="{00000000-0008-0000-0700-00001B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7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7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9116" name="Group Box 28" hidden="1">
              <a:extLst>
                <a:ext uri="{63B3BB69-23CF-44E3-9099-C40C66FF867C}">
                  <a14:compatExt spid="_x0000_s89116"/>
                </a:ext>
                <a:ext uri="{FF2B5EF4-FFF2-40B4-BE49-F238E27FC236}">
                  <a16:creationId xmlns:a16="http://schemas.microsoft.com/office/drawing/2014/main" id="{00000000-0008-0000-0700-00001C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7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7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7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7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9117" name="Group Box 29" hidden="1">
              <a:extLst>
                <a:ext uri="{63B3BB69-23CF-44E3-9099-C40C66FF867C}">
                  <a14:compatExt spid="_x0000_s89117"/>
                </a:ext>
                <a:ext uri="{FF2B5EF4-FFF2-40B4-BE49-F238E27FC236}">
                  <a16:creationId xmlns:a16="http://schemas.microsoft.com/office/drawing/2014/main" id="{00000000-0008-0000-0700-00001D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7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7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7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7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5890074" y="8154125"/>
              <a:ext cx="220577" cy="694590"/>
              <a:chOff x="5767609" y="8168796"/>
              <a:chExt cx="217568" cy="792428"/>
            </a:xfrm>
          </xdr:grpSpPr>
          <xdr:sp macro="" textlink="">
            <xdr:nvSpPr>
              <xdr:cNvPr id="89118" name="Option Button 30" hidden="1">
                <a:extLst>
                  <a:ext uri="{63B3BB69-23CF-44E3-9099-C40C66FF867C}">
                    <a14:compatExt spid="_x0000_s89118"/>
                  </a:ext>
                  <a:ext uri="{FF2B5EF4-FFF2-40B4-BE49-F238E27FC236}">
                    <a16:creationId xmlns:a16="http://schemas.microsoft.com/office/drawing/2014/main" id="{00000000-0008-0000-0700-00001E5C0100}"/>
                  </a:ext>
                </a:extLst>
              </xdr:cNvPr>
              <xdr:cNvSpPr/>
            </xdr:nvSpPr>
            <xdr:spPr bwMode="auto">
              <a:xfrm>
                <a:off x="5768104" y="816879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19" name="Option Button 31" hidden="1">
                <a:extLst>
                  <a:ext uri="{63B3BB69-23CF-44E3-9099-C40C66FF867C}">
                    <a14:compatExt spid="_x0000_s89119"/>
                  </a:ext>
                  <a:ext uri="{FF2B5EF4-FFF2-40B4-BE49-F238E27FC236}">
                    <a16:creationId xmlns:a16="http://schemas.microsoft.com/office/drawing/2014/main" id="{00000000-0008-0000-0700-00001F5C0100}"/>
                  </a:ext>
                </a:extLst>
              </xdr:cNvPr>
              <xdr:cNvSpPr/>
            </xdr:nvSpPr>
            <xdr:spPr bwMode="auto">
              <a:xfrm>
                <a:off x="5767609" y="8723098"/>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7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700-00001D000000}"/>
                </a:ext>
              </a:extLst>
            </xdr:cNvPr>
            <xdr:cNvGrpSpPr>
              <a:grpSpLocks/>
            </xdr:cNvGrpSpPr>
          </xdr:nvGrpSpPr>
          <xdr:grpSpPr bwMode="auto">
            <a:xfrm>
              <a:off x="5886450" y="4238625"/>
              <a:ext cx="304800" cy="419100"/>
              <a:chOff x="45017" y="37725"/>
              <a:chExt cx="3039" cy="4869"/>
            </a:xfrm>
          </xdr:grpSpPr>
          <xdr:sp macro="" textlink="">
            <xdr:nvSpPr>
              <xdr:cNvPr id="89120" name="Option Button 32" hidden="1">
                <a:extLst>
                  <a:ext uri="{63B3BB69-23CF-44E3-9099-C40C66FF867C}">
                    <a14:compatExt spid="_x0000_s89120"/>
                  </a:ext>
                  <a:ext uri="{FF2B5EF4-FFF2-40B4-BE49-F238E27FC236}">
                    <a16:creationId xmlns:a16="http://schemas.microsoft.com/office/drawing/2014/main" id="{00000000-0008-0000-0700-0000205C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1" name="Option Button 33" hidden="1">
                <a:extLst>
                  <a:ext uri="{63B3BB69-23CF-44E3-9099-C40C66FF867C}">
                    <a14:compatExt spid="_x0000_s89121"/>
                  </a:ext>
                  <a:ext uri="{FF2B5EF4-FFF2-40B4-BE49-F238E27FC236}">
                    <a16:creationId xmlns:a16="http://schemas.microsoft.com/office/drawing/2014/main" id="{00000000-0008-0000-0700-0000215C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700-00001E000000}"/>
                </a:ext>
              </a:extLst>
            </xdr:cNvPr>
            <xdr:cNvGrpSpPr>
              <a:grpSpLocks/>
            </xdr:cNvGrpSpPr>
          </xdr:nvGrpSpPr>
          <xdr:grpSpPr bwMode="auto">
            <a:xfrm>
              <a:off x="5886450" y="4816566"/>
              <a:ext cx="304800" cy="692604"/>
              <a:chOff x="57686" y="45007"/>
              <a:chExt cx="3018" cy="8207"/>
            </a:xfrm>
          </xdr:grpSpPr>
          <xdr:sp macro="" textlink="">
            <xdr:nvSpPr>
              <xdr:cNvPr id="89122" name="Option Button 34" hidden="1">
                <a:extLst>
                  <a:ext uri="{63B3BB69-23CF-44E3-9099-C40C66FF867C}">
                    <a14:compatExt spid="_x0000_s89122"/>
                  </a:ext>
                  <a:ext uri="{FF2B5EF4-FFF2-40B4-BE49-F238E27FC236}">
                    <a16:creationId xmlns:a16="http://schemas.microsoft.com/office/drawing/2014/main" id="{00000000-0008-0000-0700-0000225C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3" name="Option Button 35" hidden="1">
                <a:extLst>
                  <a:ext uri="{63B3BB69-23CF-44E3-9099-C40C66FF867C}">
                    <a14:compatExt spid="_x0000_s89123"/>
                  </a:ext>
                  <a:ext uri="{FF2B5EF4-FFF2-40B4-BE49-F238E27FC236}">
                    <a16:creationId xmlns:a16="http://schemas.microsoft.com/office/drawing/2014/main" id="{00000000-0008-0000-0700-0000235C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4" name="Option Button 36" hidden="1">
                <a:extLst>
                  <a:ext uri="{63B3BB69-23CF-44E3-9099-C40C66FF867C}">
                    <a14:compatExt spid="_x0000_s89124"/>
                  </a:ext>
                  <a:ext uri="{FF2B5EF4-FFF2-40B4-BE49-F238E27FC236}">
                    <a16:creationId xmlns:a16="http://schemas.microsoft.com/office/drawing/2014/main" id="{00000000-0008-0000-0700-0000245C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700-00001F000000}"/>
                </a:ext>
              </a:extLst>
            </xdr:cNvPr>
            <xdr:cNvGrpSpPr>
              <a:grpSpLocks/>
            </xdr:cNvGrpSpPr>
          </xdr:nvGrpSpPr>
          <xdr:grpSpPr bwMode="auto">
            <a:xfrm>
              <a:off x="5886450" y="5676900"/>
              <a:ext cx="304800" cy="714375"/>
              <a:chOff x="57631" y="54838"/>
              <a:chExt cx="3018" cy="7876"/>
            </a:xfrm>
          </xdr:grpSpPr>
          <xdr:sp macro="" textlink="">
            <xdr:nvSpPr>
              <xdr:cNvPr id="89125" name="Option Button 37" hidden="1">
                <a:extLst>
                  <a:ext uri="{63B3BB69-23CF-44E3-9099-C40C66FF867C}">
                    <a14:compatExt spid="_x0000_s89125"/>
                  </a:ext>
                  <a:ext uri="{FF2B5EF4-FFF2-40B4-BE49-F238E27FC236}">
                    <a16:creationId xmlns:a16="http://schemas.microsoft.com/office/drawing/2014/main" id="{00000000-0008-0000-0700-0000255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6" name="Option Button 38" hidden="1">
                <a:extLst>
                  <a:ext uri="{63B3BB69-23CF-44E3-9099-C40C66FF867C}">
                    <a14:compatExt spid="_x0000_s89126"/>
                  </a:ext>
                  <a:ext uri="{FF2B5EF4-FFF2-40B4-BE49-F238E27FC236}">
                    <a16:creationId xmlns:a16="http://schemas.microsoft.com/office/drawing/2014/main" id="{00000000-0008-0000-0700-0000265C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7" name="Option Button 39" hidden="1">
                <a:extLst>
                  <a:ext uri="{63B3BB69-23CF-44E3-9099-C40C66FF867C}">
                    <a14:compatExt spid="_x0000_s89127"/>
                  </a:ext>
                  <a:ext uri="{FF2B5EF4-FFF2-40B4-BE49-F238E27FC236}">
                    <a16:creationId xmlns:a16="http://schemas.microsoft.com/office/drawing/2014/main" id="{00000000-0008-0000-0700-0000275C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700-000020000000}"/>
                </a:ext>
              </a:extLst>
            </xdr:cNvPr>
            <xdr:cNvGrpSpPr>
              <a:grpSpLocks/>
            </xdr:cNvGrpSpPr>
          </xdr:nvGrpSpPr>
          <xdr:grpSpPr bwMode="auto">
            <a:xfrm>
              <a:off x="5886450" y="6543675"/>
              <a:ext cx="304800" cy="638175"/>
              <a:chOff x="57631" y="54838"/>
              <a:chExt cx="3018" cy="7963"/>
            </a:xfrm>
          </xdr:grpSpPr>
          <xdr:sp macro="" textlink="">
            <xdr:nvSpPr>
              <xdr:cNvPr id="89128" name="Option Button 40" hidden="1">
                <a:extLst>
                  <a:ext uri="{63B3BB69-23CF-44E3-9099-C40C66FF867C}">
                    <a14:compatExt spid="_x0000_s89128"/>
                  </a:ext>
                  <a:ext uri="{FF2B5EF4-FFF2-40B4-BE49-F238E27FC236}">
                    <a16:creationId xmlns:a16="http://schemas.microsoft.com/office/drawing/2014/main" id="{00000000-0008-0000-0700-0000285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9" name="Option Button 41" hidden="1">
                <a:extLst>
                  <a:ext uri="{63B3BB69-23CF-44E3-9099-C40C66FF867C}">
                    <a14:compatExt spid="_x0000_s89129"/>
                  </a:ext>
                  <a:ext uri="{FF2B5EF4-FFF2-40B4-BE49-F238E27FC236}">
                    <a16:creationId xmlns:a16="http://schemas.microsoft.com/office/drawing/2014/main" id="{00000000-0008-0000-0700-0000295C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0" name="Option Button 42" hidden="1">
                <a:extLst>
                  <a:ext uri="{63B3BB69-23CF-44E3-9099-C40C66FF867C}">
                    <a14:compatExt spid="_x0000_s89130"/>
                  </a:ext>
                  <a:ext uri="{FF2B5EF4-FFF2-40B4-BE49-F238E27FC236}">
                    <a16:creationId xmlns:a16="http://schemas.microsoft.com/office/drawing/2014/main" id="{00000000-0008-0000-0700-00002A5C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7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7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7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7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7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700-000026000000}"/>
                </a:ext>
              </a:extLst>
            </xdr:cNvPr>
            <xdr:cNvGrpSpPr>
              <a:grpSpLocks/>
            </xdr:cNvGrpSpPr>
          </xdr:nvGrpSpPr>
          <xdr:grpSpPr bwMode="auto">
            <a:xfrm>
              <a:off x="4512828" y="7322876"/>
              <a:ext cx="232948" cy="707094"/>
              <a:chOff x="45321" y="72871"/>
              <a:chExt cx="2304" cy="6586"/>
            </a:xfrm>
          </xdr:grpSpPr>
          <xdr:sp macro="" textlink="">
            <xdr:nvSpPr>
              <xdr:cNvPr id="89131" name="Option Button 43" hidden="1">
                <a:extLst>
                  <a:ext uri="{63B3BB69-23CF-44E3-9099-C40C66FF867C}">
                    <a14:compatExt spid="_x0000_s89131"/>
                  </a:ext>
                  <a:ext uri="{FF2B5EF4-FFF2-40B4-BE49-F238E27FC236}">
                    <a16:creationId xmlns:a16="http://schemas.microsoft.com/office/drawing/2014/main" id="{00000000-0008-0000-0700-00002B5C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2" name="Option Button 44" hidden="1">
                <a:extLst>
                  <a:ext uri="{63B3BB69-23CF-44E3-9099-C40C66FF867C}">
                    <a14:compatExt spid="_x0000_s89132"/>
                  </a:ext>
                  <a:ext uri="{FF2B5EF4-FFF2-40B4-BE49-F238E27FC236}">
                    <a16:creationId xmlns:a16="http://schemas.microsoft.com/office/drawing/2014/main" id="{00000000-0008-0000-0700-00002C5C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7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7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700-00002B000000}"/>
                </a:ext>
              </a:extLst>
            </xdr:cNvPr>
            <xdr:cNvGrpSpPr/>
          </xdr:nvGrpSpPr>
          <xdr:grpSpPr>
            <a:xfrm>
              <a:off x="4523531" y="8146752"/>
              <a:ext cx="200248" cy="744722"/>
              <a:chOff x="4538953" y="8166062"/>
              <a:chExt cx="208607" cy="749798"/>
            </a:xfrm>
          </xdr:grpSpPr>
          <xdr:sp macro="" textlink="">
            <xdr:nvSpPr>
              <xdr:cNvPr id="89133" name="Option Button 45" hidden="1">
                <a:extLst>
                  <a:ext uri="{63B3BB69-23CF-44E3-9099-C40C66FF867C}">
                    <a14:compatExt spid="_x0000_s89133"/>
                  </a:ext>
                  <a:ext uri="{FF2B5EF4-FFF2-40B4-BE49-F238E27FC236}">
                    <a16:creationId xmlns:a16="http://schemas.microsoft.com/office/drawing/2014/main" id="{00000000-0008-0000-0700-00002D5C0100}"/>
                  </a:ext>
                </a:extLst>
              </xdr:cNvPr>
              <xdr:cNvSpPr/>
            </xdr:nvSpPr>
            <xdr:spPr bwMode="auto">
              <a:xfrm>
                <a:off x="4540451" y="816606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4" name="Option Button 46" hidden="1">
                <a:extLst>
                  <a:ext uri="{63B3BB69-23CF-44E3-9099-C40C66FF867C}">
                    <a14:compatExt spid="_x0000_s89134"/>
                  </a:ext>
                  <a:ext uri="{FF2B5EF4-FFF2-40B4-BE49-F238E27FC236}">
                    <a16:creationId xmlns:a16="http://schemas.microsoft.com/office/drawing/2014/main" id="{00000000-0008-0000-0700-00002E5C0100}"/>
                  </a:ext>
                </a:extLst>
              </xdr:cNvPr>
              <xdr:cNvSpPr/>
            </xdr:nvSpPr>
            <xdr:spPr bwMode="auto">
              <a:xfrm>
                <a:off x="4538953" y="8640741"/>
                <a:ext cx="186515" cy="2751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9135" name="Group Box 47" hidden="1">
              <a:extLst>
                <a:ext uri="{63B3BB69-23CF-44E3-9099-C40C66FF867C}">
                  <a14:compatExt spid="_x0000_s89135"/>
                </a:ext>
                <a:ext uri="{FF2B5EF4-FFF2-40B4-BE49-F238E27FC236}">
                  <a16:creationId xmlns:a16="http://schemas.microsoft.com/office/drawing/2014/main" id="{00000000-0008-0000-0700-00002F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700-00002C000000}"/>
                </a:ext>
              </a:extLst>
            </xdr:cNvPr>
            <xdr:cNvGrpSpPr/>
          </xdr:nvGrpSpPr>
          <xdr:grpSpPr>
            <a:xfrm>
              <a:off x="5894842" y="7309825"/>
              <a:ext cx="304802" cy="710980"/>
              <a:chOff x="5809589" y="7290591"/>
              <a:chExt cx="301595" cy="707491"/>
            </a:xfrm>
          </xdr:grpSpPr>
          <xdr:sp macro="" textlink="">
            <xdr:nvSpPr>
              <xdr:cNvPr id="89136" name="Option Button 48" hidden="1">
                <a:extLst>
                  <a:ext uri="{63B3BB69-23CF-44E3-9099-C40C66FF867C}">
                    <a14:compatExt spid="_x0000_s89136"/>
                  </a:ext>
                  <a:ext uri="{FF2B5EF4-FFF2-40B4-BE49-F238E27FC236}">
                    <a16:creationId xmlns:a16="http://schemas.microsoft.com/office/drawing/2014/main" id="{00000000-0008-0000-0700-0000305C0100}"/>
                  </a:ext>
                </a:extLst>
              </xdr:cNvPr>
              <xdr:cNvSpPr/>
            </xdr:nvSpPr>
            <xdr:spPr bwMode="auto">
              <a:xfrm>
                <a:off x="5809589" y="729059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7" name="Option Button 49" hidden="1">
                <a:extLst>
                  <a:ext uri="{63B3BB69-23CF-44E3-9099-C40C66FF867C}">
                    <a14:compatExt spid="_x0000_s89137"/>
                  </a:ext>
                  <a:ext uri="{FF2B5EF4-FFF2-40B4-BE49-F238E27FC236}">
                    <a16:creationId xmlns:a16="http://schemas.microsoft.com/office/drawing/2014/main" id="{00000000-0008-0000-0700-0000315C0100}"/>
                  </a:ext>
                </a:extLst>
              </xdr:cNvPr>
              <xdr:cNvSpPr/>
            </xdr:nvSpPr>
            <xdr:spPr bwMode="auto">
              <a:xfrm>
                <a:off x="5809590" y="7752507"/>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7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7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7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7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7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7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7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4562475" y="4257675"/>
              <a:ext cx="304800" cy="400050"/>
              <a:chOff x="4501773" y="3772561"/>
              <a:chExt cx="303832" cy="486910"/>
            </a:xfrm>
          </xdr:grpSpPr>
          <xdr:sp macro="" textlink="">
            <xdr:nvSpPr>
              <xdr:cNvPr id="90113" name="Option Button 1" hidden="1">
                <a:extLst>
                  <a:ext uri="{63B3BB69-23CF-44E3-9099-C40C66FF867C}">
                    <a14:compatExt spid="_x0000_s90113"/>
                  </a:ext>
                  <a:ext uri="{FF2B5EF4-FFF2-40B4-BE49-F238E27FC236}">
                    <a16:creationId xmlns:a16="http://schemas.microsoft.com/office/drawing/2014/main" id="{00000000-0008-0000-0800-00000160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4" name="Option Button 2" hidden="1">
                <a:extLst>
                  <a:ext uri="{63B3BB69-23CF-44E3-9099-C40C66FF867C}">
                    <a14:compatExt spid="_x0000_s90114"/>
                  </a:ext>
                  <a:ext uri="{FF2B5EF4-FFF2-40B4-BE49-F238E27FC236}">
                    <a16:creationId xmlns:a16="http://schemas.microsoft.com/office/drawing/2014/main" id="{00000000-0008-0000-0800-00000260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4552950" y="4810125"/>
              <a:ext cx="304800" cy="714375"/>
              <a:chOff x="4479758" y="4496300"/>
              <a:chExt cx="301792" cy="780048"/>
            </a:xfrm>
          </xdr:grpSpPr>
          <xdr:sp macro="" textlink="">
            <xdr:nvSpPr>
              <xdr:cNvPr id="90115" name="Option Button 3" hidden="1">
                <a:extLst>
                  <a:ext uri="{63B3BB69-23CF-44E3-9099-C40C66FF867C}">
                    <a14:compatExt spid="_x0000_s90115"/>
                  </a:ext>
                  <a:ext uri="{FF2B5EF4-FFF2-40B4-BE49-F238E27FC236}">
                    <a16:creationId xmlns:a16="http://schemas.microsoft.com/office/drawing/2014/main" id="{00000000-0008-0000-0800-000003600100}"/>
                  </a:ext>
                </a:extLst>
              </xdr:cNvPr>
              <xdr:cNvSpPr/>
            </xdr:nvSpPr>
            <xdr:spPr bwMode="auto">
              <a:xfrm>
                <a:off x="4479758" y="4496300"/>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6" name="Option Button 4" hidden="1">
                <a:extLst>
                  <a:ext uri="{63B3BB69-23CF-44E3-9099-C40C66FF867C}">
                    <a14:compatExt spid="_x0000_s90116"/>
                  </a:ext>
                  <a:ext uri="{FF2B5EF4-FFF2-40B4-BE49-F238E27FC236}">
                    <a16:creationId xmlns:a16="http://schemas.microsoft.com/office/drawing/2014/main" id="{00000000-0008-0000-0800-0000046001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7" name="Option Button 5" hidden="1">
                <a:extLst>
                  <a:ext uri="{63B3BB69-23CF-44E3-9099-C40C66FF867C}">
                    <a14:compatExt spid="_x0000_s90117"/>
                  </a:ext>
                  <a:ext uri="{FF2B5EF4-FFF2-40B4-BE49-F238E27FC236}">
                    <a16:creationId xmlns:a16="http://schemas.microsoft.com/office/drawing/2014/main" id="{00000000-0008-0000-0800-000005600100}"/>
                  </a:ext>
                </a:extLst>
              </xdr:cNvPr>
              <xdr:cNvSpPr/>
            </xdr:nvSpPr>
            <xdr:spPr bwMode="auto">
              <a:xfrm>
                <a:off x="4479758" y="5028197"/>
                <a:ext cx="301792" cy="248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4552950" y="5676898"/>
              <a:ext cx="304800" cy="698090"/>
              <a:chOff x="4549825" y="5456612"/>
              <a:chExt cx="308371" cy="762884"/>
            </a:xfrm>
          </xdr:grpSpPr>
          <xdr:sp macro="" textlink="">
            <xdr:nvSpPr>
              <xdr:cNvPr id="90118" name="Option Button 6" hidden="1">
                <a:extLst>
                  <a:ext uri="{63B3BB69-23CF-44E3-9099-C40C66FF867C}">
                    <a14:compatExt spid="_x0000_s90118"/>
                  </a:ext>
                  <a:ext uri="{FF2B5EF4-FFF2-40B4-BE49-F238E27FC236}">
                    <a16:creationId xmlns:a16="http://schemas.microsoft.com/office/drawing/2014/main" id="{00000000-0008-0000-0800-000006600100}"/>
                  </a:ext>
                </a:extLst>
              </xdr:cNvPr>
              <xdr:cNvSpPr/>
            </xdr:nvSpPr>
            <xdr:spPr bwMode="auto">
              <a:xfrm>
                <a:off x="4549825" y="5456612"/>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9" name="Option Button 7" hidden="1">
                <a:extLst>
                  <a:ext uri="{63B3BB69-23CF-44E3-9099-C40C66FF867C}">
                    <a14:compatExt spid="_x0000_s90119"/>
                  </a:ext>
                  <a:ext uri="{FF2B5EF4-FFF2-40B4-BE49-F238E27FC236}">
                    <a16:creationId xmlns:a16="http://schemas.microsoft.com/office/drawing/2014/main" id="{00000000-0008-0000-0800-0000076001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0" name="Option Button 8" hidden="1">
                <a:extLst>
                  <a:ext uri="{63B3BB69-23CF-44E3-9099-C40C66FF867C}">
                    <a14:compatExt spid="_x0000_s90120"/>
                  </a:ext>
                  <a:ext uri="{FF2B5EF4-FFF2-40B4-BE49-F238E27FC236}">
                    <a16:creationId xmlns:a16="http://schemas.microsoft.com/office/drawing/2014/main" id="{00000000-0008-0000-0800-000008600100}"/>
                  </a:ext>
                </a:extLst>
              </xdr:cNvPr>
              <xdr:cNvSpPr/>
            </xdr:nvSpPr>
            <xdr:spPr bwMode="auto">
              <a:xfrm>
                <a:off x="4549825" y="6000422"/>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90121" name="Option Button 9" hidden="1">
              <a:extLst>
                <a:ext uri="{63B3BB69-23CF-44E3-9099-C40C66FF867C}">
                  <a14:compatExt spid="_x0000_s90121"/>
                </a:ext>
                <a:ext uri="{FF2B5EF4-FFF2-40B4-BE49-F238E27FC236}">
                  <a16:creationId xmlns:a16="http://schemas.microsoft.com/office/drawing/2014/main" id="{00000000-0008-0000-08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90122" name="Option Button 10" hidden="1">
              <a:extLst>
                <a:ext uri="{63B3BB69-23CF-44E3-9099-C40C66FF867C}">
                  <a14:compatExt spid="_x0000_s90122"/>
                </a:ext>
                <a:ext uri="{FF2B5EF4-FFF2-40B4-BE49-F238E27FC236}">
                  <a16:creationId xmlns:a16="http://schemas.microsoft.com/office/drawing/2014/main" id="{00000000-0008-0000-08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800-000005000000}"/>
            </a:ext>
          </a:extLst>
        </xdr:cNvPr>
        <xdr:cNvGrpSpPr/>
      </xdr:nvGrpSpPr>
      <xdr:grpSpPr>
        <a:xfrm>
          <a:off x="59245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8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8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8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5924550" y="9023132"/>
              <a:ext cx="304800" cy="371475"/>
              <a:chOff x="5763126" y="8931955"/>
              <a:chExt cx="301792" cy="494766"/>
            </a:xfrm>
          </xdr:grpSpPr>
          <xdr:sp macro="" textlink="">
            <xdr:nvSpPr>
              <xdr:cNvPr id="90123" name="Option Button 11" hidden="1">
                <a:extLst>
                  <a:ext uri="{63B3BB69-23CF-44E3-9099-C40C66FF867C}">
                    <a14:compatExt spid="_x0000_s90123"/>
                  </a:ext>
                  <a:ext uri="{FF2B5EF4-FFF2-40B4-BE49-F238E27FC236}">
                    <a16:creationId xmlns:a16="http://schemas.microsoft.com/office/drawing/2014/main" id="{00000000-0008-0000-0800-00000B600100}"/>
                  </a:ext>
                </a:extLst>
              </xdr:cNvPr>
              <xdr:cNvSpPr/>
            </xdr:nvSpPr>
            <xdr:spPr bwMode="auto">
              <a:xfrm>
                <a:off x="5763126" y="8931955"/>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4" name="Option Button 12" hidden="1">
                <a:extLst>
                  <a:ext uri="{63B3BB69-23CF-44E3-9099-C40C66FF867C}">
                    <a14:compatExt spid="_x0000_s90124"/>
                  </a:ext>
                  <a:ext uri="{FF2B5EF4-FFF2-40B4-BE49-F238E27FC236}">
                    <a16:creationId xmlns:a16="http://schemas.microsoft.com/office/drawing/2014/main" id="{00000000-0008-0000-0800-00000C600100}"/>
                  </a:ext>
                </a:extLst>
              </xdr:cNvPr>
              <xdr:cNvSpPr/>
            </xdr:nvSpPr>
            <xdr:spPr bwMode="auto">
              <a:xfrm>
                <a:off x="5763126" y="9207646"/>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90125" name="Group Box 13" hidden="1">
              <a:extLst>
                <a:ext uri="{63B3BB69-23CF-44E3-9099-C40C66FF867C}">
                  <a14:compatExt spid="_x0000_s90125"/>
                </a:ext>
                <a:ext uri="{FF2B5EF4-FFF2-40B4-BE49-F238E27FC236}">
                  <a16:creationId xmlns:a16="http://schemas.microsoft.com/office/drawing/2014/main" id="{00000000-0008-0000-0800-00000D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90126" name="Group Box 14" hidden="1">
              <a:extLst>
                <a:ext uri="{63B3BB69-23CF-44E3-9099-C40C66FF867C}">
                  <a14:compatExt spid="_x0000_s90126"/>
                </a:ext>
                <a:ext uri="{FF2B5EF4-FFF2-40B4-BE49-F238E27FC236}">
                  <a16:creationId xmlns:a16="http://schemas.microsoft.com/office/drawing/2014/main" id="{00000000-0008-0000-0800-00000E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90127" name="Group Box 15" hidden="1">
              <a:extLst>
                <a:ext uri="{63B3BB69-23CF-44E3-9099-C40C66FF867C}">
                  <a14:compatExt spid="_x0000_s90127"/>
                </a:ext>
                <a:ext uri="{FF2B5EF4-FFF2-40B4-BE49-F238E27FC236}">
                  <a16:creationId xmlns:a16="http://schemas.microsoft.com/office/drawing/2014/main" id="{00000000-0008-0000-0800-00000F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90128" name="Group Box 16" hidden="1">
              <a:extLst>
                <a:ext uri="{63B3BB69-23CF-44E3-9099-C40C66FF867C}">
                  <a14:compatExt spid="_x0000_s90128"/>
                </a:ext>
                <a:ext uri="{FF2B5EF4-FFF2-40B4-BE49-F238E27FC236}">
                  <a16:creationId xmlns:a16="http://schemas.microsoft.com/office/drawing/2014/main" id="{00000000-0008-0000-0800-000010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4552950" y="6543675"/>
              <a:ext cx="304800" cy="638175"/>
              <a:chOff x="4549825" y="6438932"/>
              <a:chExt cx="308371" cy="779264"/>
            </a:xfrm>
          </xdr:grpSpPr>
          <xdr:sp macro="" textlink="">
            <xdr:nvSpPr>
              <xdr:cNvPr id="90129" name="Option Button 17" hidden="1">
                <a:extLst>
                  <a:ext uri="{63B3BB69-23CF-44E3-9099-C40C66FF867C}">
                    <a14:compatExt spid="_x0000_s90129"/>
                  </a:ext>
                  <a:ext uri="{FF2B5EF4-FFF2-40B4-BE49-F238E27FC236}">
                    <a16:creationId xmlns:a16="http://schemas.microsoft.com/office/drawing/2014/main" id="{00000000-0008-0000-0800-000011600100}"/>
                  </a:ext>
                </a:extLst>
              </xdr:cNvPr>
              <xdr:cNvSpPr/>
            </xdr:nvSpPr>
            <xdr:spPr bwMode="auto">
              <a:xfrm>
                <a:off x="4549825" y="6438932"/>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0" name="Option Button 18" hidden="1">
                <a:extLst>
                  <a:ext uri="{63B3BB69-23CF-44E3-9099-C40C66FF867C}">
                    <a14:compatExt spid="_x0000_s90130"/>
                  </a:ext>
                  <a:ext uri="{FF2B5EF4-FFF2-40B4-BE49-F238E27FC236}">
                    <a16:creationId xmlns:a16="http://schemas.microsoft.com/office/drawing/2014/main" id="{00000000-0008-0000-0800-000012600100}"/>
                  </a:ext>
                </a:extLst>
              </xdr:cNvPr>
              <xdr:cNvSpPr/>
            </xdr:nvSpPr>
            <xdr:spPr bwMode="auto">
              <a:xfrm>
                <a:off x="4549825" y="6714679"/>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1" name="Option Button 19" hidden="1">
                <a:extLst>
                  <a:ext uri="{63B3BB69-23CF-44E3-9099-C40C66FF867C}">
                    <a14:compatExt spid="_x0000_s90131"/>
                  </a:ext>
                  <a:ext uri="{FF2B5EF4-FFF2-40B4-BE49-F238E27FC236}">
                    <a16:creationId xmlns:a16="http://schemas.microsoft.com/office/drawing/2014/main" id="{00000000-0008-0000-0800-000013600100}"/>
                  </a:ext>
                </a:extLst>
              </xdr:cNvPr>
              <xdr:cNvSpPr/>
            </xdr:nvSpPr>
            <xdr:spPr bwMode="auto">
              <a:xfrm>
                <a:off x="4549825" y="6999121"/>
                <a:ext cx="3083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90132" name="Group Box 20" hidden="1">
              <a:extLst>
                <a:ext uri="{63B3BB69-23CF-44E3-9099-C40C66FF867C}">
                  <a14:compatExt spid="_x0000_s90132"/>
                </a:ext>
                <a:ext uri="{FF2B5EF4-FFF2-40B4-BE49-F238E27FC236}">
                  <a16:creationId xmlns:a16="http://schemas.microsoft.com/office/drawing/2014/main" id="{00000000-0008-0000-0800-000014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90133" name="Group Box 21" hidden="1">
              <a:extLst>
                <a:ext uri="{63B3BB69-23CF-44E3-9099-C40C66FF867C}">
                  <a14:compatExt spid="_x0000_s90133"/>
                </a:ext>
                <a:ext uri="{FF2B5EF4-FFF2-40B4-BE49-F238E27FC236}">
                  <a16:creationId xmlns:a16="http://schemas.microsoft.com/office/drawing/2014/main" id="{00000000-0008-0000-0800-000015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90134" name="Group Box 22" hidden="1">
              <a:extLst>
                <a:ext uri="{63B3BB69-23CF-44E3-9099-C40C66FF867C}">
                  <a14:compatExt spid="_x0000_s90134"/>
                </a:ext>
                <a:ext uri="{FF2B5EF4-FFF2-40B4-BE49-F238E27FC236}">
                  <a16:creationId xmlns:a16="http://schemas.microsoft.com/office/drawing/2014/main" id="{00000000-0008-0000-0800-000016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90135" name="Group Box 23" hidden="1">
              <a:extLst>
                <a:ext uri="{63B3BB69-23CF-44E3-9099-C40C66FF867C}">
                  <a14:compatExt spid="_x0000_s90135"/>
                </a:ext>
                <a:ext uri="{FF2B5EF4-FFF2-40B4-BE49-F238E27FC236}">
                  <a16:creationId xmlns:a16="http://schemas.microsoft.com/office/drawing/2014/main" id="{00000000-0008-0000-0800-000017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90136" name="Group Box 24" hidden="1">
              <a:extLst>
                <a:ext uri="{63B3BB69-23CF-44E3-9099-C40C66FF867C}">
                  <a14:compatExt spid="_x0000_s90136"/>
                </a:ext>
                <a:ext uri="{FF2B5EF4-FFF2-40B4-BE49-F238E27FC236}">
                  <a16:creationId xmlns:a16="http://schemas.microsoft.com/office/drawing/2014/main" id="{00000000-0008-0000-0800-000018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90137" name="Group Box 25" hidden="1">
              <a:extLst>
                <a:ext uri="{63B3BB69-23CF-44E3-9099-C40C66FF867C}">
                  <a14:compatExt spid="_x0000_s90137"/>
                </a:ext>
                <a:ext uri="{FF2B5EF4-FFF2-40B4-BE49-F238E27FC236}">
                  <a16:creationId xmlns:a16="http://schemas.microsoft.com/office/drawing/2014/main" id="{00000000-0008-0000-0800-000019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90138" name="Group Box 26" hidden="1">
              <a:extLst>
                <a:ext uri="{63B3BB69-23CF-44E3-9099-C40C66FF867C}">
                  <a14:compatExt spid="_x0000_s90138"/>
                </a:ext>
                <a:ext uri="{FF2B5EF4-FFF2-40B4-BE49-F238E27FC236}">
                  <a16:creationId xmlns:a16="http://schemas.microsoft.com/office/drawing/2014/main" id="{00000000-0008-0000-0800-00001A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90139" name="Group Box 27" hidden="1">
              <a:extLst>
                <a:ext uri="{63B3BB69-23CF-44E3-9099-C40C66FF867C}">
                  <a14:compatExt spid="_x0000_s90139"/>
                </a:ext>
                <a:ext uri="{FF2B5EF4-FFF2-40B4-BE49-F238E27FC236}">
                  <a16:creationId xmlns:a16="http://schemas.microsoft.com/office/drawing/2014/main" id="{00000000-0008-0000-0800-00001B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45508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800-00000E000000}"/>
            </a:ext>
          </a:extLst>
        </xdr:cNvPr>
        <xdr:cNvGrpSpPr/>
      </xdr:nvGrpSpPr>
      <xdr:grpSpPr>
        <a:xfrm>
          <a:off x="59273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8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8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90140" name="Group Box 28" hidden="1">
              <a:extLst>
                <a:ext uri="{63B3BB69-23CF-44E3-9099-C40C66FF867C}">
                  <a14:compatExt spid="_x0000_s90140"/>
                </a:ext>
                <a:ext uri="{FF2B5EF4-FFF2-40B4-BE49-F238E27FC236}">
                  <a16:creationId xmlns:a16="http://schemas.microsoft.com/office/drawing/2014/main" id="{00000000-0008-0000-0800-00001C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800-000011000000}"/>
            </a:ext>
          </a:extLst>
        </xdr:cNvPr>
        <xdr:cNvGrpSpPr/>
      </xdr:nvGrpSpPr>
      <xdr:grpSpPr>
        <a:xfrm>
          <a:off x="59252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8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8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8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90141" name="Group Box 29" hidden="1">
              <a:extLst>
                <a:ext uri="{63B3BB69-23CF-44E3-9099-C40C66FF867C}">
                  <a14:compatExt spid="_x0000_s90141"/>
                </a:ext>
                <a:ext uri="{FF2B5EF4-FFF2-40B4-BE49-F238E27FC236}">
                  <a16:creationId xmlns:a16="http://schemas.microsoft.com/office/drawing/2014/main" id="{00000000-0008-0000-0800-00001D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59224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8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8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8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800-000019000000}"/>
                </a:ext>
              </a:extLst>
            </xdr:cNvPr>
            <xdr:cNvGrpSpPr/>
          </xdr:nvGrpSpPr>
          <xdr:grpSpPr>
            <a:xfrm>
              <a:off x="5928174" y="8154125"/>
              <a:ext cx="220577" cy="694590"/>
              <a:chOff x="5767609" y="8168796"/>
              <a:chExt cx="217568" cy="792428"/>
            </a:xfrm>
          </xdr:grpSpPr>
          <xdr:sp macro="" textlink="">
            <xdr:nvSpPr>
              <xdr:cNvPr id="90142" name="Option Button 30" hidden="1">
                <a:extLst>
                  <a:ext uri="{63B3BB69-23CF-44E3-9099-C40C66FF867C}">
                    <a14:compatExt spid="_x0000_s90142"/>
                  </a:ext>
                  <a:ext uri="{FF2B5EF4-FFF2-40B4-BE49-F238E27FC236}">
                    <a16:creationId xmlns:a16="http://schemas.microsoft.com/office/drawing/2014/main" id="{00000000-0008-0000-0800-00001E600100}"/>
                  </a:ext>
                </a:extLst>
              </xdr:cNvPr>
              <xdr:cNvSpPr/>
            </xdr:nvSpPr>
            <xdr:spPr bwMode="auto">
              <a:xfrm>
                <a:off x="5768104" y="816879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3" name="Option Button 31" hidden="1">
                <a:extLst>
                  <a:ext uri="{63B3BB69-23CF-44E3-9099-C40C66FF867C}">
                    <a14:compatExt spid="_x0000_s90143"/>
                  </a:ext>
                  <a:ext uri="{FF2B5EF4-FFF2-40B4-BE49-F238E27FC236}">
                    <a16:creationId xmlns:a16="http://schemas.microsoft.com/office/drawing/2014/main" id="{00000000-0008-0000-0800-00001F600100}"/>
                  </a:ext>
                </a:extLst>
              </xdr:cNvPr>
              <xdr:cNvSpPr/>
            </xdr:nvSpPr>
            <xdr:spPr bwMode="auto">
              <a:xfrm>
                <a:off x="5767609" y="8723098"/>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800-00001A000000}"/>
            </a:ext>
          </a:extLst>
        </xdr:cNvPr>
        <xdr:cNvGrpSpPr>
          <a:grpSpLocks/>
        </xdr:cNvGrpSpPr>
      </xdr:nvGrpSpPr>
      <xdr:grpSpPr bwMode="auto">
        <a:xfrm>
          <a:off x="45529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800-00001D000000}"/>
                </a:ext>
              </a:extLst>
            </xdr:cNvPr>
            <xdr:cNvGrpSpPr>
              <a:grpSpLocks/>
            </xdr:cNvGrpSpPr>
          </xdr:nvGrpSpPr>
          <xdr:grpSpPr bwMode="auto">
            <a:xfrm>
              <a:off x="5924550" y="4238625"/>
              <a:ext cx="304800" cy="419100"/>
              <a:chOff x="45017" y="37725"/>
              <a:chExt cx="3039" cy="4869"/>
            </a:xfrm>
          </xdr:grpSpPr>
          <xdr:sp macro="" textlink="">
            <xdr:nvSpPr>
              <xdr:cNvPr id="90144" name="Option Button 32" hidden="1">
                <a:extLst>
                  <a:ext uri="{63B3BB69-23CF-44E3-9099-C40C66FF867C}">
                    <a14:compatExt spid="_x0000_s90144"/>
                  </a:ext>
                  <a:ext uri="{FF2B5EF4-FFF2-40B4-BE49-F238E27FC236}">
                    <a16:creationId xmlns:a16="http://schemas.microsoft.com/office/drawing/2014/main" id="{00000000-0008-0000-0800-00002060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5" name="Option Button 33" hidden="1">
                <a:extLst>
                  <a:ext uri="{63B3BB69-23CF-44E3-9099-C40C66FF867C}">
                    <a14:compatExt spid="_x0000_s90145"/>
                  </a:ext>
                  <a:ext uri="{FF2B5EF4-FFF2-40B4-BE49-F238E27FC236}">
                    <a16:creationId xmlns:a16="http://schemas.microsoft.com/office/drawing/2014/main" id="{00000000-0008-0000-0800-00002160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800-00001E000000}"/>
                </a:ext>
              </a:extLst>
            </xdr:cNvPr>
            <xdr:cNvGrpSpPr>
              <a:grpSpLocks/>
            </xdr:cNvGrpSpPr>
          </xdr:nvGrpSpPr>
          <xdr:grpSpPr bwMode="auto">
            <a:xfrm>
              <a:off x="5924550" y="4816566"/>
              <a:ext cx="304800" cy="692604"/>
              <a:chOff x="57686" y="45007"/>
              <a:chExt cx="3018" cy="8207"/>
            </a:xfrm>
          </xdr:grpSpPr>
          <xdr:sp macro="" textlink="">
            <xdr:nvSpPr>
              <xdr:cNvPr id="90146" name="Option Button 34" hidden="1">
                <a:extLst>
                  <a:ext uri="{63B3BB69-23CF-44E3-9099-C40C66FF867C}">
                    <a14:compatExt spid="_x0000_s90146"/>
                  </a:ext>
                  <a:ext uri="{FF2B5EF4-FFF2-40B4-BE49-F238E27FC236}">
                    <a16:creationId xmlns:a16="http://schemas.microsoft.com/office/drawing/2014/main" id="{00000000-0008-0000-0800-00002260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7" name="Option Button 35" hidden="1">
                <a:extLst>
                  <a:ext uri="{63B3BB69-23CF-44E3-9099-C40C66FF867C}">
                    <a14:compatExt spid="_x0000_s90147"/>
                  </a:ext>
                  <a:ext uri="{FF2B5EF4-FFF2-40B4-BE49-F238E27FC236}">
                    <a16:creationId xmlns:a16="http://schemas.microsoft.com/office/drawing/2014/main" id="{00000000-0008-0000-0800-00002360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8" name="Option Button 36" hidden="1">
                <a:extLst>
                  <a:ext uri="{63B3BB69-23CF-44E3-9099-C40C66FF867C}">
                    <a14:compatExt spid="_x0000_s90148"/>
                  </a:ext>
                  <a:ext uri="{FF2B5EF4-FFF2-40B4-BE49-F238E27FC236}">
                    <a16:creationId xmlns:a16="http://schemas.microsoft.com/office/drawing/2014/main" id="{00000000-0008-0000-0800-00002460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800-00001F000000}"/>
                </a:ext>
              </a:extLst>
            </xdr:cNvPr>
            <xdr:cNvGrpSpPr>
              <a:grpSpLocks/>
            </xdr:cNvGrpSpPr>
          </xdr:nvGrpSpPr>
          <xdr:grpSpPr bwMode="auto">
            <a:xfrm>
              <a:off x="5924550" y="5676900"/>
              <a:ext cx="304800" cy="714375"/>
              <a:chOff x="57631" y="54838"/>
              <a:chExt cx="3018" cy="7876"/>
            </a:xfrm>
          </xdr:grpSpPr>
          <xdr:sp macro="" textlink="">
            <xdr:nvSpPr>
              <xdr:cNvPr id="90149" name="Option Button 37" hidden="1">
                <a:extLst>
                  <a:ext uri="{63B3BB69-23CF-44E3-9099-C40C66FF867C}">
                    <a14:compatExt spid="_x0000_s90149"/>
                  </a:ext>
                  <a:ext uri="{FF2B5EF4-FFF2-40B4-BE49-F238E27FC236}">
                    <a16:creationId xmlns:a16="http://schemas.microsoft.com/office/drawing/2014/main" id="{00000000-0008-0000-0800-0000256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0" name="Option Button 38" hidden="1">
                <a:extLst>
                  <a:ext uri="{63B3BB69-23CF-44E3-9099-C40C66FF867C}">
                    <a14:compatExt spid="_x0000_s90150"/>
                  </a:ext>
                  <a:ext uri="{FF2B5EF4-FFF2-40B4-BE49-F238E27FC236}">
                    <a16:creationId xmlns:a16="http://schemas.microsoft.com/office/drawing/2014/main" id="{00000000-0008-0000-0800-00002660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1" name="Option Button 39" hidden="1">
                <a:extLst>
                  <a:ext uri="{63B3BB69-23CF-44E3-9099-C40C66FF867C}">
                    <a14:compatExt spid="_x0000_s90151"/>
                  </a:ext>
                  <a:ext uri="{FF2B5EF4-FFF2-40B4-BE49-F238E27FC236}">
                    <a16:creationId xmlns:a16="http://schemas.microsoft.com/office/drawing/2014/main" id="{00000000-0008-0000-0800-00002760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800-000020000000}"/>
                </a:ext>
              </a:extLst>
            </xdr:cNvPr>
            <xdr:cNvGrpSpPr>
              <a:grpSpLocks/>
            </xdr:cNvGrpSpPr>
          </xdr:nvGrpSpPr>
          <xdr:grpSpPr bwMode="auto">
            <a:xfrm>
              <a:off x="5924550" y="6543675"/>
              <a:ext cx="304800" cy="638175"/>
              <a:chOff x="57631" y="54838"/>
              <a:chExt cx="3018" cy="7963"/>
            </a:xfrm>
          </xdr:grpSpPr>
          <xdr:sp macro="" textlink="">
            <xdr:nvSpPr>
              <xdr:cNvPr id="90152" name="Option Button 40" hidden="1">
                <a:extLst>
                  <a:ext uri="{63B3BB69-23CF-44E3-9099-C40C66FF867C}">
                    <a14:compatExt spid="_x0000_s90152"/>
                  </a:ext>
                  <a:ext uri="{FF2B5EF4-FFF2-40B4-BE49-F238E27FC236}">
                    <a16:creationId xmlns:a16="http://schemas.microsoft.com/office/drawing/2014/main" id="{00000000-0008-0000-0800-0000286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3" name="Option Button 41" hidden="1">
                <a:extLst>
                  <a:ext uri="{63B3BB69-23CF-44E3-9099-C40C66FF867C}">
                    <a14:compatExt spid="_x0000_s90153"/>
                  </a:ext>
                  <a:ext uri="{FF2B5EF4-FFF2-40B4-BE49-F238E27FC236}">
                    <a16:creationId xmlns:a16="http://schemas.microsoft.com/office/drawing/2014/main" id="{00000000-0008-0000-0800-00002960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4" name="Option Button 42" hidden="1">
                <a:extLst>
                  <a:ext uri="{63B3BB69-23CF-44E3-9099-C40C66FF867C}">
                    <a14:compatExt spid="_x0000_s90154"/>
                  </a:ext>
                  <a:ext uri="{FF2B5EF4-FFF2-40B4-BE49-F238E27FC236}">
                    <a16:creationId xmlns:a16="http://schemas.microsoft.com/office/drawing/2014/main" id="{00000000-0008-0000-0800-00002A60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8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800-000022000000}"/>
            </a:ext>
          </a:extLst>
        </xdr:cNvPr>
        <xdr:cNvGrpSpPr/>
      </xdr:nvGrpSpPr>
      <xdr:grpSpPr>
        <a:xfrm>
          <a:off x="45509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8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8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8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800-000026000000}"/>
                </a:ext>
              </a:extLst>
            </xdr:cNvPr>
            <xdr:cNvGrpSpPr>
              <a:grpSpLocks/>
            </xdr:cNvGrpSpPr>
          </xdr:nvGrpSpPr>
          <xdr:grpSpPr bwMode="auto">
            <a:xfrm>
              <a:off x="4550928" y="7322876"/>
              <a:ext cx="232948" cy="707094"/>
              <a:chOff x="45321" y="72871"/>
              <a:chExt cx="2304" cy="6586"/>
            </a:xfrm>
          </xdr:grpSpPr>
          <xdr:sp macro="" textlink="">
            <xdr:nvSpPr>
              <xdr:cNvPr id="90155" name="Option Button 43" hidden="1">
                <a:extLst>
                  <a:ext uri="{63B3BB69-23CF-44E3-9099-C40C66FF867C}">
                    <a14:compatExt spid="_x0000_s90155"/>
                  </a:ext>
                  <a:ext uri="{FF2B5EF4-FFF2-40B4-BE49-F238E27FC236}">
                    <a16:creationId xmlns:a16="http://schemas.microsoft.com/office/drawing/2014/main" id="{00000000-0008-0000-0800-00002B60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6" name="Option Button 44" hidden="1">
                <a:extLst>
                  <a:ext uri="{63B3BB69-23CF-44E3-9099-C40C66FF867C}">
                    <a14:compatExt spid="_x0000_s90156"/>
                  </a:ext>
                  <a:ext uri="{FF2B5EF4-FFF2-40B4-BE49-F238E27FC236}">
                    <a16:creationId xmlns:a16="http://schemas.microsoft.com/office/drawing/2014/main" id="{00000000-0008-0000-0800-00002C60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800-000027000000}"/>
            </a:ext>
          </a:extLst>
        </xdr:cNvPr>
        <xdr:cNvGrpSpPr>
          <a:grpSpLocks/>
        </xdr:cNvGrpSpPr>
      </xdr:nvGrpSpPr>
      <xdr:grpSpPr bwMode="auto">
        <a:xfrm>
          <a:off x="59245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800-00002A000000}"/>
                </a:ext>
              </a:extLst>
            </xdr:cNvPr>
            <xdr:cNvGrpSpPr>
              <a:grpSpLocks/>
            </xdr:cNvGrpSpPr>
          </xdr:nvGrpSpPr>
          <xdr:grpSpPr bwMode="auto">
            <a:xfrm>
              <a:off x="45529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800-00002B000000}"/>
                </a:ext>
              </a:extLst>
            </xdr:cNvPr>
            <xdr:cNvGrpSpPr/>
          </xdr:nvGrpSpPr>
          <xdr:grpSpPr>
            <a:xfrm>
              <a:off x="4561631" y="8146752"/>
              <a:ext cx="200248" cy="744722"/>
              <a:chOff x="4538953" y="8166062"/>
              <a:chExt cx="208607" cy="749798"/>
            </a:xfrm>
          </xdr:grpSpPr>
          <xdr:sp macro="" textlink="">
            <xdr:nvSpPr>
              <xdr:cNvPr id="90157" name="Option Button 45" hidden="1">
                <a:extLst>
                  <a:ext uri="{63B3BB69-23CF-44E3-9099-C40C66FF867C}">
                    <a14:compatExt spid="_x0000_s90157"/>
                  </a:ext>
                  <a:ext uri="{FF2B5EF4-FFF2-40B4-BE49-F238E27FC236}">
                    <a16:creationId xmlns:a16="http://schemas.microsoft.com/office/drawing/2014/main" id="{00000000-0008-0000-0800-00002D600100}"/>
                  </a:ext>
                </a:extLst>
              </xdr:cNvPr>
              <xdr:cNvSpPr/>
            </xdr:nvSpPr>
            <xdr:spPr bwMode="auto">
              <a:xfrm>
                <a:off x="4540451" y="816606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8" name="Option Button 46" hidden="1">
                <a:extLst>
                  <a:ext uri="{63B3BB69-23CF-44E3-9099-C40C66FF867C}">
                    <a14:compatExt spid="_x0000_s90158"/>
                  </a:ext>
                  <a:ext uri="{FF2B5EF4-FFF2-40B4-BE49-F238E27FC236}">
                    <a16:creationId xmlns:a16="http://schemas.microsoft.com/office/drawing/2014/main" id="{00000000-0008-0000-0800-00002E600100}"/>
                  </a:ext>
                </a:extLst>
              </xdr:cNvPr>
              <xdr:cNvSpPr/>
            </xdr:nvSpPr>
            <xdr:spPr bwMode="auto">
              <a:xfrm>
                <a:off x="4538953" y="8640741"/>
                <a:ext cx="186515" cy="2751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90159" name="Group Box 47" hidden="1">
              <a:extLst>
                <a:ext uri="{63B3BB69-23CF-44E3-9099-C40C66FF867C}">
                  <a14:compatExt spid="_x0000_s90159"/>
                </a:ext>
                <a:ext uri="{FF2B5EF4-FFF2-40B4-BE49-F238E27FC236}">
                  <a16:creationId xmlns:a16="http://schemas.microsoft.com/office/drawing/2014/main" id="{00000000-0008-0000-0800-00002F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800-00002C000000}"/>
                </a:ext>
              </a:extLst>
            </xdr:cNvPr>
            <xdr:cNvGrpSpPr/>
          </xdr:nvGrpSpPr>
          <xdr:grpSpPr>
            <a:xfrm>
              <a:off x="5932942" y="7309825"/>
              <a:ext cx="304802" cy="710980"/>
              <a:chOff x="5809589" y="7290591"/>
              <a:chExt cx="301595" cy="707491"/>
            </a:xfrm>
          </xdr:grpSpPr>
          <xdr:sp macro="" textlink="">
            <xdr:nvSpPr>
              <xdr:cNvPr id="90160" name="Option Button 48" hidden="1">
                <a:extLst>
                  <a:ext uri="{63B3BB69-23CF-44E3-9099-C40C66FF867C}">
                    <a14:compatExt spid="_x0000_s90160"/>
                  </a:ext>
                  <a:ext uri="{FF2B5EF4-FFF2-40B4-BE49-F238E27FC236}">
                    <a16:creationId xmlns:a16="http://schemas.microsoft.com/office/drawing/2014/main" id="{00000000-0008-0000-0800-000030600100}"/>
                  </a:ext>
                </a:extLst>
              </xdr:cNvPr>
              <xdr:cNvSpPr/>
            </xdr:nvSpPr>
            <xdr:spPr bwMode="auto">
              <a:xfrm>
                <a:off x="5809589" y="729059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61" name="Option Button 49" hidden="1">
                <a:extLst>
                  <a:ext uri="{63B3BB69-23CF-44E3-9099-C40C66FF867C}">
                    <a14:compatExt spid="_x0000_s90161"/>
                  </a:ext>
                  <a:ext uri="{FF2B5EF4-FFF2-40B4-BE49-F238E27FC236}">
                    <a16:creationId xmlns:a16="http://schemas.microsoft.com/office/drawing/2014/main" id="{00000000-0008-0000-0800-000031600100}"/>
                  </a:ext>
                </a:extLst>
              </xdr:cNvPr>
              <xdr:cNvSpPr/>
            </xdr:nvSpPr>
            <xdr:spPr bwMode="auto">
              <a:xfrm>
                <a:off x="5809590" y="7752507"/>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800-00002D000000}"/>
            </a:ext>
          </a:extLst>
        </xdr:cNvPr>
        <xdr:cNvGrpSpPr/>
      </xdr:nvGrpSpPr>
      <xdr:grpSpPr>
        <a:xfrm>
          <a:off x="94678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8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8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8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8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8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8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5" Type="http://schemas.openxmlformats.org/officeDocument/2006/relationships/ctrlProp" Target="../ctrlProps/ctrlProp2.xml" />
  <Relationship Id="rId61" Type="http://schemas.openxmlformats.org/officeDocument/2006/relationships/ctrlProp" Target="../ctrlProps/ctrlProp58.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omments" Target="../comments1.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s>
</file>

<file path=xl/worksheets/_rels/sheet10.xml.rels>&#65279;<?xml version="1.0" encoding="utf-8" standalone="yes"?>
<Relationships xmlns="http://schemas.openxmlformats.org/package/2006/relationships">
  <Relationship Id="rId13" Type="http://schemas.openxmlformats.org/officeDocument/2006/relationships/ctrlProp" Target="../ctrlProps/ctrlProp463.xml" />
  <Relationship Id="rId18" Type="http://schemas.openxmlformats.org/officeDocument/2006/relationships/ctrlProp" Target="../ctrlProps/ctrlProp468.xml" />
  <Relationship Id="rId26" Type="http://schemas.openxmlformats.org/officeDocument/2006/relationships/ctrlProp" Target="../ctrlProps/ctrlProp476.xml" />
  <Relationship Id="rId39" Type="http://schemas.openxmlformats.org/officeDocument/2006/relationships/ctrlProp" Target="../ctrlProps/ctrlProp489.xml" />
  <Relationship Id="rId21" Type="http://schemas.openxmlformats.org/officeDocument/2006/relationships/ctrlProp" Target="../ctrlProps/ctrlProp471.xml" />
  <Relationship Id="rId34" Type="http://schemas.openxmlformats.org/officeDocument/2006/relationships/ctrlProp" Target="../ctrlProps/ctrlProp484.xml" />
  <Relationship Id="rId42" Type="http://schemas.openxmlformats.org/officeDocument/2006/relationships/ctrlProp" Target="../ctrlProps/ctrlProp492.xml" />
  <Relationship Id="rId47" Type="http://schemas.openxmlformats.org/officeDocument/2006/relationships/ctrlProp" Target="../ctrlProps/ctrlProp497.xml" />
  <Relationship Id="rId50" Type="http://schemas.openxmlformats.org/officeDocument/2006/relationships/ctrlProp" Target="../ctrlProps/ctrlProp500.xml" />
  <Relationship Id="rId7" Type="http://schemas.openxmlformats.org/officeDocument/2006/relationships/ctrlProp" Target="../ctrlProps/ctrlProp457.xml" />
  <Relationship Id="rId2" Type="http://schemas.openxmlformats.org/officeDocument/2006/relationships/drawing" Target="../drawings/drawing10.xml" />
  <Relationship Id="rId16" Type="http://schemas.openxmlformats.org/officeDocument/2006/relationships/ctrlProp" Target="../ctrlProps/ctrlProp466.xml" />
  <Relationship Id="rId29" Type="http://schemas.openxmlformats.org/officeDocument/2006/relationships/ctrlProp" Target="../ctrlProps/ctrlProp479.xml" />
  <Relationship Id="rId11" Type="http://schemas.openxmlformats.org/officeDocument/2006/relationships/ctrlProp" Target="../ctrlProps/ctrlProp461.xml" />
  <Relationship Id="rId24" Type="http://schemas.openxmlformats.org/officeDocument/2006/relationships/ctrlProp" Target="../ctrlProps/ctrlProp474.xml" />
  <Relationship Id="rId32" Type="http://schemas.openxmlformats.org/officeDocument/2006/relationships/ctrlProp" Target="../ctrlProps/ctrlProp482.xml" />
  <Relationship Id="rId37" Type="http://schemas.openxmlformats.org/officeDocument/2006/relationships/ctrlProp" Target="../ctrlProps/ctrlProp487.xml" />
  <Relationship Id="rId40" Type="http://schemas.openxmlformats.org/officeDocument/2006/relationships/ctrlProp" Target="../ctrlProps/ctrlProp490.xml" />
  <Relationship Id="rId45" Type="http://schemas.openxmlformats.org/officeDocument/2006/relationships/ctrlProp" Target="../ctrlProps/ctrlProp495.xml" />
  <Relationship Id="rId53" Type="http://schemas.openxmlformats.org/officeDocument/2006/relationships/comments" Target="../comments10.xml" />
  <Relationship Id="rId5" Type="http://schemas.openxmlformats.org/officeDocument/2006/relationships/ctrlProp" Target="../ctrlProps/ctrlProp455.xml" />
  <Relationship Id="rId10" Type="http://schemas.openxmlformats.org/officeDocument/2006/relationships/ctrlProp" Target="../ctrlProps/ctrlProp460.xml" />
  <Relationship Id="rId19" Type="http://schemas.openxmlformats.org/officeDocument/2006/relationships/ctrlProp" Target="../ctrlProps/ctrlProp469.xml" />
  <Relationship Id="rId31" Type="http://schemas.openxmlformats.org/officeDocument/2006/relationships/ctrlProp" Target="../ctrlProps/ctrlProp481.xml" />
  <Relationship Id="rId44" Type="http://schemas.openxmlformats.org/officeDocument/2006/relationships/ctrlProp" Target="../ctrlProps/ctrlProp494.xml" />
  <Relationship Id="rId52" Type="http://schemas.openxmlformats.org/officeDocument/2006/relationships/ctrlProp" Target="../ctrlProps/ctrlProp502.xml" />
  <Relationship Id="rId4" Type="http://schemas.openxmlformats.org/officeDocument/2006/relationships/ctrlProp" Target="../ctrlProps/ctrlProp454.xml" />
  <Relationship Id="rId9" Type="http://schemas.openxmlformats.org/officeDocument/2006/relationships/ctrlProp" Target="../ctrlProps/ctrlProp459.xml" />
  <Relationship Id="rId14" Type="http://schemas.openxmlformats.org/officeDocument/2006/relationships/ctrlProp" Target="../ctrlProps/ctrlProp464.xml" />
  <Relationship Id="rId22" Type="http://schemas.openxmlformats.org/officeDocument/2006/relationships/ctrlProp" Target="../ctrlProps/ctrlProp472.xml" />
  <Relationship Id="rId27" Type="http://schemas.openxmlformats.org/officeDocument/2006/relationships/ctrlProp" Target="../ctrlProps/ctrlProp477.xml" />
  <Relationship Id="rId30" Type="http://schemas.openxmlformats.org/officeDocument/2006/relationships/ctrlProp" Target="../ctrlProps/ctrlProp480.xml" />
  <Relationship Id="rId35" Type="http://schemas.openxmlformats.org/officeDocument/2006/relationships/ctrlProp" Target="../ctrlProps/ctrlProp485.xml" />
  <Relationship Id="rId43" Type="http://schemas.openxmlformats.org/officeDocument/2006/relationships/ctrlProp" Target="../ctrlProps/ctrlProp493.xml" />
  <Relationship Id="rId48" Type="http://schemas.openxmlformats.org/officeDocument/2006/relationships/ctrlProp" Target="../ctrlProps/ctrlProp498.xml" />
  <Relationship Id="rId8" Type="http://schemas.openxmlformats.org/officeDocument/2006/relationships/ctrlProp" Target="../ctrlProps/ctrlProp458.xml" />
  <Relationship Id="rId51" Type="http://schemas.openxmlformats.org/officeDocument/2006/relationships/ctrlProp" Target="../ctrlProps/ctrlProp501.xml" />
  <Relationship Id="rId3" Type="http://schemas.openxmlformats.org/officeDocument/2006/relationships/vmlDrawing" Target="../drawings/vmlDrawing10.vml" />
  <Relationship Id="rId12" Type="http://schemas.openxmlformats.org/officeDocument/2006/relationships/ctrlProp" Target="../ctrlProps/ctrlProp462.xml" />
  <Relationship Id="rId17" Type="http://schemas.openxmlformats.org/officeDocument/2006/relationships/ctrlProp" Target="../ctrlProps/ctrlProp467.xml" />
  <Relationship Id="rId25" Type="http://schemas.openxmlformats.org/officeDocument/2006/relationships/ctrlProp" Target="../ctrlProps/ctrlProp475.xml" />
  <Relationship Id="rId33" Type="http://schemas.openxmlformats.org/officeDocument/2006/relationships/ctrlProp" Target="../ctrlProps/ctrlProp483.xml" />
  <Relationship Id="rId38" Type="http://schemas.openxmlformats.org/officeDocument/2006/relationships/ctrlProp" Target="../ctrlProps/ctrlProp488.xml" />
  <Relationship Id="rId46" Type="http://schemas.openxmlformats.org/officeDocument/2006/relationships/ctrlProp" Target="../ctrlProps/ctrlProp496.xml" />
  <Relationship Id="rId20" Type="http://schemas.openxmlformats.org/officeDocument/2006/relationships/ctrlProp" Target="../ctrlProps/ctrlProp470.xml" />
  <Relationship Id="rId41" Type="http://schemas.openxmlformats.org/officeDocument/2006/relationships/ctrlProp" Target="../ctrlProps/ctrlProp491.xml" />
  <Relationship Id="rId6" Type="http://schemas.openxmlformats.org/officeDocument/2006/relationships/ctrlProp" Target="../ctrlProps/ctrlProp456.xml" />
  <Relationship Id="rId15" Type="http://schemas.openxmlformats.org/officeDocument/2006/relationships/ctrlProp" Target="../ctrlProps/ctrlProp465.xml" />
  <Relationship Id="rId23" Type="http://schemas.openxmlformats.org/officeDocument/2006/relationships/ctrlProp" Target="../ctrlProps/ctrlProp473.xml" />
  <Relationship Id="rId28" Type="http://schemas.openxmlformats.org/officeDocument/2006/relationships/ctrlProp" Target="../ctrlProps/ctrlProp478.xml" />
  <Relationship Id="rId36" Type="http://schemas.openxmlformats.org/officeDocument/2006/relationships/ctrlProp" Target="../ctrlProps/ctrlProp486.xml" />
  <Relationship Id="rId49" Type="http://schemas.openxmlformats.org/officeDocument/2006/relationships/ctrlProp" Target="../ctrlProps/ctrlProp499.xml" />
</Relationships>
</file>

<file path=xl/worksheets/_rels/sheet11.xml.rels>&#65279;<?xml version="1.0" encoding="utf-8" standalone="yes"?>
<Relationships xmlns="http://schemas.openxmlformats.org/package/2006/relationships">
  <Relationship Id="rId13" Type="http://schemas.openxmlformats.org/officeDocument/2006/relationships/ctrlProp" Target="../ctrlProps/ctrlProp512.xml" />
  <Relationship Id="rId18" Type="http://schemas.openxmlformats.org/officeDocument/2006/relationships/ctrlProp" Target="../ctrlProps/ctrlProp517.xml" />
  <Relationship Id="rId26" Type="http://schemas.openxmlformats.org/officeDocument/2006/relationships/ctrlProp" Target="../ctrlProps/ctrlProp525.xml" />
  <Relationship Id="rId39" Type="http://schemas.openxmlformats.org/officeDocument/2006/relationships/ctrlProp" Target="../ctrlProps/ctrlProp538.xml" />
  <Relationship Id="rId21" Type="http://schemas.openxmlformats.org/officeDocument/2006/relationships/ctrlProp" Target="../ctrlProps/ctrlProp520.xml" />
  <Relationship Id="rId34" Type="http://schemas.openxmlformats.org/officeDocument/2006/relationships/ctrlProp" Target="../ctrlProps/ctrlProp533.xml" />
  <Relationship Id="rId42" Type="http://schemas.openxmlformats.org/officeDocument/2006/relationships/ctrlProp" Target="../ctrlProps/ctrlProp541.xml" />
  <Relationship Id="rId47" Type="http://schemas.openxmlformats.org/officeDocument/2006/relationships/ctrlProp" Target="../ctrlProps/ctrlProp546.xml" />
  <Relationship Id="rId50" Type="http://schemas.openxmlformats.org/officeDocument/2006/relationships/ctrlProp" Target="../ctrlProps/ctrlProp549.xml" />
  <Relationship Id="rId7" Type="http://schemas.openxmlformats.org/officeDocument/2006/relationships/ctrlProp" Target="../ctrlProps/ctrlProp506.xml" />
  <Relationship Id="rId2" Type="http://schemas.openxmlformats.org/officeDocument/2006/relationships/drawing" Target="../drawings/drawing11.xml" />
  <Relationship Id="rId16" Type="http://schemas.openxmlformats.org/officeDocument/2006/relationships/ctrlProp" Target="../ctrlProps/ctrlProp515.xml" />
  <Relationship Id="rId29" Type="http://schemas.openxmlformats.org/officeDocument/2006/relationships/ctrlProp" Target="../ctrlProps/ctrlProp528.xml" />
  <Relationship Id="rId11" Type="http://schemas.openxmlformats.org/officeDocument/2006/relationships/ctrlProp" Target="../ctrlProps/ctrlProp510.xml" />
  <Relationship Id="rId24" Type="http://schemas.openxmlformats.org/officeDocument/2006/relationships/ctrlProp" Target="../ctrlProps/ctrlProp523.xml" />
  <Relationship Id="rId32" Type="http://schemas.openxmlformats.org/officeDocument/2006/relationships/ctrlProp" Target="../ctrlProps/ctrlProp531.xml" />
  <Relationship Id="rId37" Type="http://schemas.openxmlformats.org/officeDocument/2006/relationships/ctrlProp" Target="../ctrlProps/ctrlProp536.xml" />
  <Relationship Id="rId40" Type="http://schemas.openxmlformats.org/officeDocument/2006/relationships/ctrlProp" Target="../ctrlProps/ctrlProp539.xml" />
  <Relationship Id="rId45" Type="http://schemas.openxmlformats.org/officeDocument/2006/relationships/ctrlProp" Target="../ctrlProps/ctrlProp544.xml" />
  <Relationship Id="rId53" Type="http://schemas.openxmlformats.org/officeDocument/2006/relationships/comments" Target="../comments11.xml" />
  <Relationship Id="rId5" Type="http://schemas.openxmlformats.org/officeDocument/2006/relationships/ctrlProp" Target="../ctrlProps/ctrlProp504.xml" />
  <Relationship Id="rId10" Type="http://schemas.openxmlformats.org/officeDocument/2006/relationships/ctrlProp" Target="../ctrlProps/ctrlProp509.xml" />
  <Relationship Id="rId19" Type="http://schemas.openxmlformats.org/officeDocument/2006/relationships/ctrlProp" Target="../ctrlProps/ctrlProp518.xml" />
  <Relationship Id="rId31" Type="http://schemas.openxmlformats.org/officeDocument/2006/relationships/ctrlProp" Target="../ctrlProps/ctrlProp530.xml" />
  <Relationship Id="rId44" Type="http://schemas.openxmlformats.org/officeDocument/2006/relationships/ctrlProp" Target="../ctrlProps/ctrlProp543.xml" />
  <Relationship Id="rId52" Type="http://schemas.openxmlformats.org/officeDocument/2006/relationships/ctrlProp" Target="../ctrlProps/ctrlProp551.xml" />
  <Relationship Id="rId4" Type="http://schemas.openxmlformats.org/officeDocument/2006/relationships/ctrlProp" Target="../ctrlProps/ctrlProp503.xml" />
  <Relationship Id="rId9" Type="http://schemas.openxmlformats.org/officeDocument/2006/relationships/ctrlProp" Target="../ctrlProps/ctrlProp508.xml" />
  <Relationship Id="rId14" Type="http://schemas.openxmlformats.org/officeDocument/2006/relationships/ctrlProp" Target="../ctrlProps/ctrlProp513.xml" />
  <Relationship Id="rId22" Type="http://schemas.openxmlformats.org/officeDocument/2006/relationships/ctrlProp" Target="../ctrlProps/ctrlProp521.xml" />
  <Relationship Id="rId27" Type="http://schemas.openxmlformats.org/officeDocument/2006/relationships/ctrlProp" Target="../ctrlProps/ctrlProp526.xml" />
  <Relationship Id="rId30" Type="http://schemas.openxmlformats.org/officeDocument/2006/relationships/ctrlProp" Target="../ctrlProps/ctrlProp529.xml" />
  <Relationship Id="rId35" Type="http://schemas.openxmlformats.org/officeDocument/2006/relationships/ctrlProp" Target="../ctrlProps/ctrlProp534.xml" />
  <Relationship Id="rId43" Type="http://schemas.openxmlformats.org/officeDocument/2006/relationships/ctrlProp" Target="../ctrlProps/ctrlProp542.xml" />
  <Relationship Id="rId48" Type="http://schemas.openxmlformats.org/officeDocument/2006/relationships/ctrlProp" Target="../ctrlProps/ctrlProp547.xml" />
  <Relationship Id="rId8" Type="http://schemas.openxmlformats.org/officeDocument/2006/relationships/ctrlProp" Target="../ctrlProps/ctrlProp507.xml" />
  <Relationship Id="rId51" Type="http://schemas.openxmlformats.org/officeDocument/2006/relationships/ctrlProp" Target="../ctrlProps/ctrlProp550.xml" />
  <Relationship Id="rId3" Type="http://schemas.openxmlformats.org/officeDocument/2006/relationships/vmlDrawing" Target="../drawings/vmlDrawing11.vml" />
  <Relationship Id="rId12" Type="http://schemas.openxmlformats.org/officeDocument/2006/relationships/ctrlProp" Target="../ctrlProps/ctrlProp511.xml" />
  <Relationship Id="rId17" Type="http://schemas.openxmlformats.org/officeDocument/2006/relationships/ctrlProp" Target="../ctrlProps/ctrlProp516.xml" />
  <Relationship Id="rId25" Type="http://schemas.openxmlformats.org/officeDocument/2006/relationships/ctrlProp" Target="../ctrlProps/ctrlProp524.xml" />
  <Relationship Id="rId33" Type="http://schemas.openxmlformats.org/officeDocument/2006/relationships/ctrlProp" Target="../ctrlProps/ctrlProp532.xml" />
  <Relationship Id="rId38" Type="http://schemas.openxmlformats.org/officeDocument/2006/relationships/ctrlProp" Target="../ctrlProps/ctrlProp537.xml" />
  <Relationship Id="rId46" Type="http://schemas.openxmlformats.org/officeDocument/2006/relationships/ctrlProp" Target="../ctrlProps/ctrlProp545.xml" />
  <Relationship Id="rId20" Type="http://schemas.openxmlformats.org/officeDocument/2006/relationships/ctrlProp" Target="../ctrlProps/ctrlProp519.xml" />
  <Relationship Id="rId41" Type="http://schemas.openxmlformats.org/officeDocument/2006/relationships/ctrlProp" Target="../ctrlProps/ctrlProp540.xml" />
  <Relationship Id="rId6" Type="http://schemas.openxmlformats.org/officeDocument/2006/relationships/ctrlProp" Target="../ctrlProps/ctrlProp505.xml" />
  <Relationship Id="rId15" Type="http://schemas.openxmlformats.org/officeDocument/2006/relationships/ctrlProp" Target="../ctrlProps/ctrlProp514.xml" />
  <Relationship Id="rId23" Type="http://schemas.openxmlformats.org/officeDocument/2006/relationships/ctrlProp" Target="../ctrlProps/ctrlProp522.xml" />
  <Relationship Id="rId28" Type="http://schemas.openxmlformats.org/officeDocument/2006/relationships/ctrlProp" Target="../ctrlProps/ctrlProp527.xml" />
  <Relationship Id="rId36" Type="http://schemas.openxmlformats.org/officeDocument/2006/relationships/ctrlProp" Target="../ctrlProps/ctrlProp535.xml" />
  <Relationship Id="rId49" Type="http://schemas.openxmlformats.org/officeDocument/2006/relationships/ctrlProp" Target="../ctrlProps/ctrlProp548.xml" />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13" Type="http://schemas.openxmlformats.org/officeDocument/2006/relationships/ctrlProp" Target="../ctrlProps/ctrlProp71.xml" />
  <Relationship Id="rId18" Type="http://schemas.openxmlformats.org/officeDocument/2006/relationships/ctrlProp" Target="../ctrlProps/ctrlProp76.xml" />
  <Relationship Id="rId26" Type="http://schemas.openxmlformats.org/officeDocument/2006/relationships/ctrlProp" Target="../ctrlProps/ctrlProp84.xml" />
  <Relationship Id="rId39" Type="http://schemas.openxmlformats.org/officeDocument/2006/relationships/ctrlProp" Target="../ctrlProps/ctrlProp97.xml" />
  <Relationship Id="rId21" Type="http://schemas.openxmlformats.org/officeDocument/2006/relationships/ctrlProp" Target="../ctrlProps/ctrlProp79.xml" />
  <Relationship Id="rId34" Type="http://schemas.openxmlformats.org/officeDocument/2006/relationships/ctrlProp" Target="../ctrlProps/ctrlProp92.xml" />
  <Relationship Id="rId42" Type="http://schemas.openxmlformats.org/officeDocument/2006/relationships/ctrlProp" Target="../ctrlProps/ctrlProp100.xml" />
  <Relationship Id="rId47" Type="http://schemas.openxmlformats.org/officeDocument/2006/relationships/ctrlProp" Target="../ctrlProps/ctrlProp105.xml" />
  <Relationship Id="rId50" Type="http://schemas.openxmlformats.org/officeDocument/2006/relationships/ctrlProp" Target="../ctrlProps/ctrlProp108.xml" />
  <Relationship Id="rId7" Type="http://schemas.openxmlformats.org/officeDocument/2006/relationships/ctrlProp" Target="../ctrlProps/ctrlProp65.xml" />
  <Relationship Id="rId2" Type="http://schemas.openxmlformats.org/officeDocument/2006/relationships/drawing" Target="../drawings/drawing2.xml" />
  <Relationship Id="rId16" Type="http://schemas.openxmlformats.org/officeDocument/2006/relationships/ctrlProp" Target="../ctrlProps/ctrlProp74.xml" />
  <Relationship Id="rId29" Type="http://schemas.openxmlformats.org/officeDocument/2006/relationships/ctrlProp" Target="../ctrlProps/ctrlProp87.xml" />
  <Relationship Id="rId11" Type="http://schemas.openxmlformats.org/officeDocument/2006/relationships/ctrlProp" Target="../ctrlProps/ctrlProp69.xml" />
  <Relationship Id="rId24" Type="http://schemas.openxmlformats.org/officeDocument/2006/relationships/ctrlProp" Target="../ctrlProps/ctrlProp82.xml" />
  <Relationship Id="rId32" Type="http://schemas.openxmlformats.org/officeDocument/2006/relationships/ctrlProp" Target="../ctrlProps/ctrlProp90.xml" />
  <Relationship Id="rId37" Type="http://schemas.openxmlformats.org/officeDocument/2006/relationships/ctrlProp" Target="../ctrlProps/ctrlProp95.xml" />
  <Relationship Id="rId40" Type="http://schemas.openxmlformats.org/officeDocument/2006/relationships/ctrlProp" Target="../ctrlProps/ctrlProp98.xml" />
  <Relationship Id="rId45" Type="http://schemas.openxmlformats.org/officeDocument/2006/relationships/ctrlProp" Target="../ctrlProps/ctrlProp103.xml" />
  <Relationship Id="rId53" Type="http://schemas.openxmlformats.org/officeDocument/2006/relationships/comments" Target="../comments2.xml" />
  <Relationship Id="rId5" Type="http://schemas.openxmlformats.org/officeDocument/2006/relationships/ctrlProp" Target="../ctrlProps/ctrlProp63.xml" />
  <Relationship Id="rId10" Type="http://schemas.openxmlformats.org/officeDocument/2006/relationships/ctrlProp" Target="../ctrlProps/ctrlProp68.xml" />
  <Relationship Id="rId19" Type="http://schemas.openxmlformats.org/officeDocument/2006/relationships/ctrlProp" Target="../ctrlProps/ctrlProp77.xml" />
  <Relationship Id="rId31" Type="http://schemas.openxmlformats.org/officeDocument/2006/relationships/ctrlProp" Target="../ctrlProps/ctrlProp89.xml" />
  <Relationship Id="rId44" Type="http://schemas.openxmlformats.org/officeDocument/2006/relationships/ctrlProp" Target="../ctrlProps/ctrlProp102.xml" />
  <Relationship Id="rId52" Type="http://schemas.openxmlformats.org/officeDocument/2006/relationships/ctrlProp" Target="../ctrlProps/ctrlProp110.xml" />
  <Relationship Id="rId4" Type="http://schemas.openxmlformats.org/officeDocument/2006/relationships/ctrlProp" Target="../ctrlProps/ctrlProp62.xml" />
  <Relationship Id="rId9" Type="http://schemas.openxmlformats.org/officeDocument/2006/relationships/ctrlProp" Target="../ctrlProps/ctrlProp67.xml" />
  <Relationship Id="rId14" Type="http://schemas.openxmlformats.org/officeDocument/2006/relationships/ctrlProp" Target="../ctrlProps/ctrlProp72.xml" />
  <Relationship Id="rId22" Type="http://schemas.openxmlformats.org/officeDocument/2006/relationships/ctrlProp" Target="../ctrlProps/ctrlProp80.xml" />
  <Relationship Id="rId27" Type="http://schemas.openxmlformats.org/officeDocument/2006/relationships/ctrlProp" Target="../ctrlProps/ctrlProp85.xml" />
  <Relationship Id="rId30" Type="http://schemas.openxmlformats.org/officeDocument/2006/relationships/ctrlProp" Target="../ctrlProps/ctrlProp88.xml" />
  <Relationship Id="rId35" Type="http://schemas.openxmlformats.org/officeDocument/2006/relationships/ctrlProp" Target="../ctrlProps/ctrlProp93.xml" />
  <Relationship Id="rId43" Type="http://schemas.openxmlformats.org/officeDocument/2006/relationships/ctrlProp" Target="../ctrlProps/ctrlProp101.xml" />
  <Relationship Id="rId48" Type="http://schemas.openxmlformats.org/officeDocument/2006/relationships/ctrlProp" Target="../ctrlProps/ctrlProp106.xml" />
  <Relationship Id="rId8" Type="http://schemas.openxmlformats.org/officeDocument/2006/relationships/ctrlProp" Target="../ctrlProps/ctrlProp66.xml" />
  <Relationship Id="rId51" Type="http://schemas.openxmlformats.org/officeDocument/2006/relationships/ctrlProp" Target="../ctrlProps/ctrlProp109.xml" />
  <Relationship Id="rId3" Type="http://schemas.openxmlformats.org/officeDocument/2006/relationships/vmlDrawing" Target="../drawings/vmlDrawing2.vml" />
  <Relationship Id="rId12" Type="http://schemas.openxmlformats.org/officeDocument/2006/relationships/ctrlProp" Target="../ctrlProps/ctrlProp70.xml" />
  <Relationship Id="rId17" Type="http://schemas.openxmlformats.org/officeDocument/2006/relationships/ctrlProp" Target="../ctrlProps/ctrlProp75.xml" />
  <Relationship Id="rId25" Type="http://schemas.openxmlformats.org/officeDocument/2006/relationships/ctrlProp" Target="../ctrlProps/ctrlProp83.xml" />
  <Relationship Id="rId33" Type="http://schemas.openxmlformats.org/officeDocument/2006/relationships/ctrlProp" Target="../ctrlProps/ctrlProp91.xml" />
  <Relationship Id="rId38" Type="http://schemas.openxmlformats.org/officeDocument/2006/relationships/ctrlProp" Target="../ctrlProps/ctrlProp96.xml" />
  <Relationship Id="rId46" Type="http://schemas.openxmlformats.org/officeDocument/2006/relationships/ctrlProp" Target="../ctrlProps/ctrlProp104.xml" />
  <Relationship Id="rId20" Type="http://schemas.openxmlformats.org/officeDocument/2006/relationships/ctrlProp" Target="../ctrlProps/ctrlProp78.xml" />
  <Relationship Id="rId41" Type="http://schemas.openxmlformats.org/officeDocument/2006/relationships/ctrlProp" Target="../ctrlProps/ctrlProp99.xml" />
  <Relationship Id="rId6" Type="http://schemas.openxmlformats.org/officeDocument/2006/relationships/ctrlProp" Target="../ctrlProps/ctrlProp64.xml" />
  <Relationship Id="rId15" Type="http://schemas.openxmlformats.org/officeDocument/2006/relationships/ctrlProp" Target="../ctrlProps/ctrlProp73.xml" />
  <Relationship Id="rId23" Type="http://schemas.openxmlformats.org/officeDocument/2006/relationships/ctrlProp" Target="../ctrlProps/ctrlProp81.xml" />
  <Relationship Id="rId28" Type="http://schemas.openxmlformats.org/officeDocument/2006/relationships/ctrlProp" Target="../ctrlProps/ctrlProp86.xml" />
  <Relationship Id="rId36" Type="http://schemas.openxmlformats.org/officeDocument/2006/relationships/ctrlProp" Target="../ctrlProps/ctrlProp94.xml" />
  <Relationship Id="rId49" Type="http://schemas.openxmlformats.org/officeDocument/2006/relationships/ctrlProp" Target="../ctrlProps/ctrlProp107.xml"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20.xml" />
  <Relationship Id="rId18" Type="http://schemas.openxmlformats.org/officeDocument/2006/relationships/ctrlProp" Target="../ctrlProps/ctrlProp125.xml" />
  <Relationship Id="rId26" Type="http://schemas.openxmlformats.org/officeDocument/2006/relationships/ctrlProp" Target="../ctrlProps/ctrlProp133.xml" />
  <Relationship Id="rId39" Type="http://schemas.openxmlformats.org/officeDocument/2006/relationships/ctrlProp" Target="../ctrlProps/ctrlProp146.xml" />
  <Relationship Id="rId21" Type="http://schemas.openxmlformats.org/officeDocument/2006/relationships/ctrlProp" Target="../ctrlProps/ctrlProp128.xml" />
  <Relationship Id="rId34" Type="http://schemas.openxmlformats.org/officeDocument/2006/relationships/ctrlProp" Target="../ctrlProps/ctrlProp141.xml" />
  <Relationship Id="rId42" Type="http://schemas.openxmlformats.org/officeDocument/2006/relationships/ctrlProp" Target="../ctrlProps/ctrlProp149.xml" />
  <Relationship Id="rId47" Type="http://schemas.openxmlformats.org/officeDocument/2006/relationships/ctrlProp" Target="../ctrlProps/ctrlProp154.xml" />
  <Relationship Id="rId50" Type="http://schemas.openxmlformats.org/officeDocument/2006/relationships/ctrlProp" Target="../ctrlProps/ctrlProp157.xml" />
  <Relationship Id="rId7" Type="http://schemas.openxmlformats.org/officeDocument/2006/relationships/ctrlProp" Target="../ctrlProps/ctrlProp114.xml" />
  <Relationship Id="rId2" Type="http://schemas.openxmlformats.org/officeDocument/2006/relationships/drawing" Target="../drawings/drawing3.xml" />
  <Relationship Id="rId16" Type="http://schemas.openxmlformats.org/officeDocument/2006/relationships/ctrlProp" Target="../ctrlProps/ctrlProp123.xml" />
  <Relationship Id="rId29" Type="http://schemas.openxmlformats.org/officeDocument/2006/relationships/ctrlProp" Target="../ctrlProps/ctrlProp136.xml" />
  <Relationship Id="rId11" Type="http://schemas.openxmlformats.org/officeDocument/2006/relationships/ctrlProp" Target="../ctrlProps/ctrlProp118.xml" />
  <Relationship Id="rId24" Type="http://schemas.openxmlformats.org/officeDocument/2006/relationships/ctrlProp" Target="../ctrlProps/ctrlProp131.xml" />
  <Relationship Id="rId32" Type="http://schemas.openxmlformats.org/officeDocument/2006/relationships/ctrlProp" Target="../ctrlProps/ctrlProp139.xml" />
  <Relationship Id="rId37" Type="http://schemas.openxmlformats.org/officeDocument/2006/relationships/ctrlProp" Target="../ctrlProps/ctrlProp144.xml" />
  <Relationship Id="rId40" Type="http://schemas.openxmlformats.org/officeDocument/2006/relationships/ctrlProp" Target="../ctrlProps/ctrlProp147.xml" />
  <Relationship Id="rId45" Type="http://schemas.openxmlformats.org/officeDocument/2006/relationships/ctrlProp" Target="../ctrlProps/ctrlProp152.xml" />
  <Relationship Id="rId53" Type="http://schemas.openxmlformats.org/officeDocument/2006/relationships/comments" Target="../comments3.xml" />
  <Relationship Id="rId5" Type="http://schemas.openxmlformats.org/officeDocument/2006/relationships/ctrlProp" Target="../ctrlProps/ctrlProp112.xml" />
  <Relationship Id="rId10" Type="http://schemas.openxmlformats.org/officeDocument/2006/relationships/ctrlProp" Target="../ctrlProps/ctrlProp117.xml" />
  <Relationship Id="rId19" Type="http://schemas.openxmlformats.org/officeDocument/2006/relationships/ctrlProp" Target="../ctrlProps/ctrlProp126.xml" />
  <Relationship Id="rId31" Type="http://schemas.openxmlformats.org/officeDocument/2006/relationships/ctrlProp" Target="../ctrlProps/ctrlProp138.xml" />
  <Relationship Id="rId44" Type="http://schemas.openxmlformats.org/officeDocument/2006/relationships/ctrlProp" Target="../ctrlProps/ctrlProp151.xml" />
  <Relationship Id="rId52" Type="http://schemas.openxmlformats.org/officeDocument/2006/relationships/ctrlProp" Target="../ctrlProps/ctrlProp159.xml" />
  <Relationship Id="rId4" Type="http://schemas.openxmlformats.org/officeDocument/2006/relationships/ctrlProp" Target="../ctrlProps/ctrlProp111.xml" />
  <Relationship Id="rId9" Type="http://schemas.openxmlformats.org/officeDocument/2006/relationships/ctrlProp" Target="../ctrlProps/ctrlProp116.xml" />
  <Relationship Id="rId14" Type="http://schemas.openxmlformats.org/officeDocument/2006/relationships/ctrlProp" Target="../ctrlProps/ctrlProp121.xml" />
  <Relationship Id="rId22" Type="http://schemas.openxmlformats.org/officeDocument/2006/relationships/ctrlProp" Target="../ctrlProps/ctrlProp129.xml" />
  <Relationship Id="rId27" Type="http://schemas.openxmlformats.org/officeDocument/2006/relationships/ctrlProp" Target="../ctrlProps/ctrlProp134.xml" />
  <Relationship Id="rId30" Type="http://schemas.openxmlformats.org/officeDocument/2006/relationships/ctrlProp" Target="../ctrlProps/ctrlProp137.xml" />
  <Relationship Id="rId35" Type="http://schemas.openxmlformats.org/officeDocument/2006/relationships/ctrlProp" Target="../ctrlProps/ctrlProp142.xml" />
  <Relationship Id="rId43" Type="http://schemas.openxmlformats.org/officeDocument/2006/relationships/ctrlProp" Target="../ctrlProps/ctrlProp150.xml" />
  <Relationship Id="rId48" Type="http://schemas.openxmlformats.org/officeDocument/2006/relationships/ctrlProp" Target="../ctrlProps/ctrlProp155.xml" />
  <Relationship Id="rId8" Type="http://schemas.openxmlformats.org/officeDocument/2006/relationships/ctrlProp" Target="../ctrlProps/ctrlProp115.xml" />
  <Relationship Id="rId51" Type="http://schemas.openxmlformats.org/officeDocument/2006/relationships/ctrlProp" Target="../ctrlProps/ctrlProp158.xml" />
  <Relationship Id="rId3" Type="http://schemas.openxmlformats.org/officeDocument/2006/relationships/vmlDrawing" Target="../drawings/vmlDrawing3.vml" />
  <Relationship Id="rId12" Type="http://schemas.openxmlformats.org/officeDocument/2006/relationships/ctrlProp" Target="../ctrlProps/ctrlProp119.xml" />
  <Relationship Id="rId17" Type="http://schemas.openxmlformats.org/officeDocument/2006/relationships/ctrlProp" Target="../ctrlProps/ctrlProp124.xml" />
  <Relationship Id="rId25" Type="http://schemas.openxmlformats.org/officeDocument/2006/relationships/ctrlProp" Target="../ctrlProps/ctrlProp132.xml" />
  <Relationship Id="rId33" Type="http://schemas.openxmlformats.org/officeDocument/2006/relationships/ctrlProp" Target="../ctrlProps/ctrlProp140.xml" />
  <Relationship Id="rId38" Type="http://schemas.openxmlformats.org/officeDocument/2006/relationships/ctrlProp" Target="../ctrlProps/ctrlProp145.xml" />
  <Relationship Id="rId46" Type="http://schemas.openxmlformats.org/officeDocument/2006/relationships/ctrlProp" Target="../ctrlProps/ctrlProp153.xml" />
  <Relationship Id="rId20" Type="http://schemas.openxmlformats.org/officeDocument/2006/relationships/ctrlProp" Target="../ctrlProps/ctrlProp127.xml" />
  <Relationship Id="rId41" Type="http://schemas.openxmlformats.org/officeDocument/2006/relationships/ctrlProp" Target="../ctrlProps/ctrlProp148.xml" />
  <Relationship Id="rId6" Type="http://schemas.openxmlformats.org/officeDocument/2006/relationships/ctrlProp" Target="../ctrlProps/ctrlProp113.xml" />
  <Relationship Id="rId15" Type="http://schemas.openxmlformats.org/officeDocument/2006/relationships/ctrlProp" Target="../ctrlProps/ctrlProp122.xml" />
  <Relationship Id="rId23" Type="http://schemas.openxmlformats.org/officeDocument/2006/relationships/ctrlProp" Target="../ctrlProps/ctrlProp130.xml" />
  <Relationship Id="rId28" Type="http://schemas.openxmlformats.org/officeDocument/2006/relationships/ctrlProp" Target="../ctrlProps/ctrlProp135.xml" />
  <Relationship Id="rId36" Type="http://schemas.openxmlformats.org/officeDocument/2006/relationships/ctrlProp" Target="../ctrlProps/ctrlProp143.xml" />
  <Relationship Id="rId49" Type="http://schemas.openxmlformats.org/officeDocument/2006/relationships/ctrlProp" Target="../ctrlProps/ctrlProp156.xml" />
</Relationships>
</file>

<file path=xl/worksheets/_rels/sheet4.xml.rels>&#65279;<?xml version="1.0" encoding="utf-8" standalone="yes"?>
<Relationships xmlns="http://schemas.openxmlformats.org/package/2006/relationships">
  <Relationship Id="rId13" Type="http://schemas.openxmlformats.org/officeDocument/2006/relationships/ctrlProp" Target="../ctrlProps/ctrlProp169.xml" />
  <Relationship Id="rId18" Type="http://schemas.openxmlformats.org/officeDocument/2006/relationships/ctrlProp" Target="../ctrlProps/ctrlProp174.xml" />
  <Relationship Id="rId26" Type="http://schemas.openxmlformats.org/officeDocument/2006/relationships/ctrlProp" Target="../ctrlProps/ctrlProp182.xml" />
  <Relationship Id="rId39" Type="http://schemas.openxmlformats.org/officeDocument/2006/relationships/ctrlProp" Target="../ctrlProps/ctrlProp195.xml" />
  <Relationship Id="rId21" Type="http://schemas.openxmlformats.org/officeDocument/2006/relationships/ctrlProp" Target="../ctrlProps/ctrlProp177.xml" />
  <Relationship Id="rId34" Type="http://schemas.openxmlformats.org/officeDocument/2006/relationships/ctrlProp" Target="../ctrlProps/ctrlProp190.xml" />
  <Relationship Id="rId42" Type="http://schemas.openxmlformats.org/officeDocument/2006/relationships/ctrlProp" Target="../ctrlProps/ctrlProp198.xml" />
  <Relationship Id="rId47" Type="http://schemas.openxmlformats.org/officeDocument/2006/relationships/ctrlProp" Target="../ctrlProps/ctrlProp203.xml" />
  <Relationship Id="rId50" Type="http://schemas.openxmlformats.org/officeDocument/2006/relationships/ctrlProp" Target="../ctrlProps/ctrlProp206.xml" />
  <Relationship Id="rId7" Type="http://schemas.openxmlformats.org/officeDocument/2006/relationships/ctrlProp" Target="../ctrlProps/ctrlProp163.xml" />
  <Relationship Id="rId2" Type="http://schemas.openxmlformats.org/officeDocument/2006/relationships/drawing" Target="../drawings/drawing4.xml" />
  <Relationship Id="rId16" Type="http://schemas.openxmlformats.org/officeDocument/2006/relationships/ctrlProp" Target="../ctrlProps/ctrlProp172.xml" />
  <Relationship Id="rId29" Type="http://schemas.openxmlformats.org/officeDocument/2006/relationships/ctrlProp" Target="../ctrlProps/ctrlProp185.xml" />
  <Relationship Id="rId11" Type="http://schemas.openxmlformats.org/officeDocument/2006/relationships/ctrlProp" Target="../ctrlProps/ctrlProp167.xml" />
  <Relationship Id="rId24" Type="http://schemas.openxmlformats.org/officeDocument/2006/relationships/ctrlProp" Target="../ctrlProps/ctrlProp180.xml" />
  <Relationship Id="rId32" Type="http://schemas.openxmlformats.org/officeDocument/2006/relationships/ctrlProp" Target="../ctrlProps/ctrlProp188.xml" />
  <Relationship Id="rId37" Type="http://schemas.openxmlformats.org/officeDocument/2006/relationships/ctrlProp" Target="../ctrlProps/ctrlProp193.xml" />
  <Relationship Id="rId40" Type="http://schemas.openxmlformats.org/officeDocument/2006/relationships/ctrlProp" Target="../ctrlProps/ctrlProp196.xml" />
  <Relationship Id="rId45" Type="http://schemas.openxmlformats.org/officeDocument/2006/relationships/ctrlProp" Target="../ctrlProps/ctrlProp201.xml" />
  <Relationship Id="rId53" Type="http://schemas.openxmlformats.org/officeDocument/2006/relationships/comments" Target="../comments4.xml" />
  <Relationship Id="rId5" Type="http://schemas.openxmlformats.org/officeDocument/2006/relationships/ctrlProp" Target="../ctrlProps/ctrlProp161.xml" />
  <Relationship Id="rId10" Type="http://schemas.openxmlformats.org/officeDocument/2006/relationships/ctrlProp" Target="../ctrlProps/ctrlProp166.xml" />
  <Relationship Id="rId19" Type="http://schemas.openxmlformats.org/officeDocument/2006/relationships/ctrlProp" Target="../ctrlProps/ctrlProp175.xml" />
  <Relationship Id="rId31" Type="http://schemas.openxmlformats.org/officeDocument/2006/relationships/ctrlProp" Target="../ctrlProps/ctrlProp187.xml" />
  <Relationship Id="rId44" Type="http://schemas.openxmlformats.org/officeDocument/2006/relationships/ctrlProp" Target="../ctrlProps/ctrlProp200.xml" />
  <Relationship Id="rId52" Type="http://schemas.openxmlformats.org/officeDocument/2006/relationships/ctrlProp" Target="../ctrlProps/ctrlProp208.xml" />
  <Relationship Id="rId4" Type="http://schemas.openxmlformats.org/officeDocument/2006/relationships/ctrlProp" Target="../ctrlProps/ctrlProp160.xml" />
  <Relationship Id="rId9" Type="http://schemas.openxmlformats.org/officeDocument/2006/relationships/ctrlProp" Target="../ctrlProps/ctrlProp165.xml" />
  <Relationship Id="rId14" Type="http://schemas.openxmlformats.org/officeDocument/2006/relationships/ctrlProp" Target="../ctrlProps/ctrlProp170.xml" />
  <Relationship Id="rId22" Type="http://schemas.openxmlformats.org/officeDocument/2006/relationships/ctrlProp" Target="../ctrlProps/ctrlProp178.xml" />
  <Relationship Id="rId27" Type="http://schemas.openxmlformats.org/officeDocument/2006/relationships/ctrlProp" Target="../ctrlProps/ctrlProp183.xml" />
  <Relationship Id="rId30" Type="http://schemas.openxmlformats.org/officeDocument/2006/relationships/ctrlProp" Target="../ctrlProps/ctrlProp186.xml" />
  <Relationship Id="rId35" Type="http://schemas.openxmlformats.org/officeDocument/2006/relationships/ctrlProp" Target="../ctrlProps/ctrlProp191.xml" />
  <Relationship Id="rId43" Type="http://schemas.openxmlformats.org/officeDocument/2006/relationships/ctrlProp" Target="../ctrlProps/ctrlProp199.xml" />
  <Relationship Id="rId48" Type="http://schemas.openxmlformats.org/officeDocument/2006/relationships/ctrlProp" Target="../ctrlProps/ctrlProp204.xml" />
  <Relationship Id="rId8" Type="http://schemas.openxmlformats.org/officeDocument/2006/relationships/ctrlProp" Target="../ctrlProps/ctrlProp164.xml" />
  <Relationship Id="rId51" Type="http://schemas.openxmlformats.org/officeDocument/2006/relationships/ctrlProp" Target="../ctrlProps/ctrlProp207.xml" />
  <Relationship Id="rId3" Type="http://schemas.openxmlformats.org/officeDocument/2006/relationships/vmlDrawing" Target="../drawings/vmlDrawing4.vml" />
  <Relationship Id="rId12" Type="http://schemas.openxmlformats.org/officeDocument/2006/relationships/ctrlProp" Target="../ctrlProps/ctrlProp168.xml" />
  <Relationship Id="rId17" Type="http://schemas.openxmlformats.org/officeDocument/2006/relationships/ctrlProp" Target="../ctrlProps/ctrlProp173.xml" />
  <Relationship Id="rId25" Type="http://schemas.openxmlformats.org/officeDocument/2006/relationships/ctrlProp" Target="../ctrlProps/ctrlProp181.xml" />
  <Relationship Id="rId33" Type="http://schemas.openxmlformats.org/officeDocument/2006/relationships/ctrlProp" Target="../ctrlProps/ctrlProp189.xml" />
  <Relationship Id="rId38" Type="http://schemas.openxmlformats.org/officeDocument/2006/relationships/ctrlProp" Target="../ctrlProps/ctrlProp194.xml" />
  <Relationship Id="rId46" Type="http://schemas.openxmlformats.org/officeDocument/2006/relationships/ctrlProp" Target="../ctrlProps/ctrlProp202.xml" />
  <Relationship Id="rId20" Type="http://schemas.openxmlformats.org/officeDocument/2006/relationships/ctrlProp" Target="../ctrlProps/ctrlProp176.xml" />
  <Relationship Id="rId41" Type="http://schemas.openxmlformats.org/officeDocument/2006/relationships/ctrlProp" Target="../ctrlProps/ctrlProp197.xml" />
  <Relationship Id="rId6" Type="http://schemas.openxmlformats.org/officeDocument/2006/relationships/ctrlProp" Target="../ctrlProps/ctrlProp162.xml" />
  <Relationship Id="rId15" Type="http://schemas.openxmlformats.org/officeDocument/2006/relationships/ctrlProp" Target="../ctrlProps/ctrlProp171.xml" />
  <Relationship Id="rId23" Type="http://schemas.openxmlformats.org/officeDocument/2006/relationships/ctrlProp" Target="../ctrlProps/ctrlProp179.xml" />
  <Relationship Id="rId28" Type="http://schemas.openxmlformats.org/officeDocument/2006/relationships/ctrlProp" Target="../ctrlProps/ctrlProp184.xml" />
  <Relationship Id="rId36" Type="http://schemas.openxmlformats.org/officeDocument/2006/relationships/ctrlProp" Target="../ctrlProps/ctrlProp192.xml" />
  <Relationship Id="rId49" Type="http://schemas.openxmlformats.org/officeDocument/2006/relationships/ctrlProp" Target="../ctrlProps/ctrlProp205.xml" />
</Relationships>
</file>

<file path=xl/worksheets/_rels/sheet5.xml.rels>&#65279;<?xml version="1.0" encoding="utf-8" standalone="yes"?>
<Relationships xmlns="http://schemas.openxmlformats.org/package/2006/relationships">
  <Relationship Id="rId13" Type="http://schemas.openxmlformats.org/officeDocument/2006/relationships/ctrlProp" Target="../ctrlProps/ctrlProp218.xml" />
  <Relationship Id="rId18" Type="http://schemas.openxmlformats.org/officeDocument/2006/relationships/ctrlProp" Target="../ctrlProps/ctrlProp223.xml" />
  <Relationship Id="rId26" Type="http://schemas.openxmlformats.org/officeDocument/2006/relationships/ctrlProp" Target="../ctrlProps/ctrlProp231.xml" />
  <Relationship Id="rId39" Type="http://schemas.openxmlformats.org/officeDocument/2006/relationships/ctrlProp" Target="../ctrlProps/ctrlProp244.xml" />
  <Relationship Id="rId21" Type="http://schemas.openxmlformats.org/officeDocument/2006/relationships/ctrlProp" Target="../ctrlProps/ctrlProp226.xml" />
  <Relationship Id="rId34" Type="http://schemas.openxmlformats.org/officeDocument/2006/relationships/ctrlProp" Target="../ctrlProps/ctrlProp239.xml" />
  <Relationship Id="rId42" Type="http://schemas.openxmlformats.org/officeDocument/2006/relationships/ctrlProp" Target="../ctrlProps/ctrlProp247.xml" />
  <Relationship Id="rId47" Type="http://schemas.openxmlformats.org/officeDocument/2006/relationships/ctrlProp" Target="../ctrlProps/ctrlProp252.xml" />
  <Relationship Id="rId50" Type="http://schemas.openxmlformats.org/officeDocument/2006/relationships/ctrlProp" Target="../ctrlProps/ctrlProp255.xml" />
  <Relationship Id="rId7" Type="http://schemas.openxmlformats.org/officeDocument/2006/relationships/ctrlProp" Target="../ctrlProps/ctrlProp212.xml" />
  <Relationship Id="rId2" Type="http://schemas.openxmlformats.org/officeDocument/2006/relationships/drawing" Target="../drawings/drawing5.xml" />
  <Relationship Id="rId16" Type="http://schemas.openxmlformats.org/officeDocument/2006/relationships/ctrlProp" Target="../ctrlProps/ctrlProp221.xml" />
  <Relationship Id="rId29" Type="http://schemas.openxmlformats.org/officeDocument/2006/relationships/ctrlProp" Target="../ctrlProps/ctrlProp234.xml" />
  <Relationship Id="rId11" Type="http://schemas.openxmlformats.org/officeDocument/2006/relationships/ctrlProp" Target="../ctrlProps/ctrlProp216.xml" />
  <Relationship Id="rId24" Type="http://schemas.openxmlformats.org/officeDocument/2006/relationships/ctrlProp" Target="../ctrlProps/ctrlProp229.xml" />
  <Relationship Id="rId32" Type="http://schemas.openxmlformats.org/officeDocument/2006/relationships/ctrlProp" Target="../ctrlProps/ctrlProp237.xml" />
  <Relationship Id="rId37" Type="http://schemas.openxmlformats.org/officeDocument/2006/relationships/ctrlProp" Target="../ctrlProps/ctrlProp242.xml" />
  <Relationship Id="rId40" Type="http://schemas.openxmlformats.org/officeDocument/2006/relationships/ctrlProp" Target="../ctrlProps/ctrlProp245.xml" />
  <Relationship Id="rId45" Type="http://schemas.openxmlformats.org/officeDocument/2006/relationships/ctrlProp" Target="../ctrlProps/ctrlProp250.xml" />
  <Relationship Id="rId53" Type="http://schemas.openxmlformats.org/officeDocument/2006/relationships/comments" Target="../comments5.xml" />
  <Relationship Id="rId5" Type="http://schemas.openxmlformats.org/officeDocument/2006/relationships/ctrlProp" Target="../ctrlProps/ctrlProp210.xml" />
  <Relationship Id="rId10" Type="http://schemas.openxmlformats.org/officeDocument/2006/relationships/ctrlProp" Target="../ctrlProps/ctrlProp215.xml" />
  <Relationship Id="rId19" Type="http://schemas.openxmlformats.org/officeDocument/2006/relationships/ctrlProp" Target="../ctrlProps/ctrlProp224.xml" />
  <Relationship Id="rId31" Type="http://schemas.openxmlformats.org/officeDocument/2006/relationships/ctrlProp" Target="../ctrlProps/ctrlProp236.xml" />
  <Relationship Id="rId44" Type="http://schemas.openxmlformats.org/officeDocument/2006/relationships/ctrlProp" Target="../ctrlProps/ctrlProp249.xml" />
  <Relationship Id="rId52" Type="http://schemas.openxmlformats.org/officeDocument/2006/relationships/ctrlProp" Target="../ctrlProps/ctrlProp257.xml" />
  <Relationship Id="rId4" Type="http://schemas.openxmlformats.org/officeDocument/2006/relationships/ctrlProp" Target="../ctrlProps/ctrlProp209.xml" />
  <Relationship Id="rId9" Type="http://schemas.openxmlformats.org/officeDocument/2006/relationships/ctrlProp" Target="../ctrlProps/ctrlProp214.xml" />
  <Relationship Id="rId14" Type="http://schemas.openxmlformats.org/officeDocument/2006/relationships/ctrlProp" Target="../ctrlProps/ctrlProp219.xml" />
  <Relationship Id="rId22" Type="http://schemas.openxmlformats.org/officeDocument/2006/relationships/ctrlProp" Target="../ctrlProps/ctrlProp227.xml" />
  <Relationship Id="rId27" Type="http://schemas.openxmlformats.org/officeDocument/2006/relationships/ctrlProp" Target="../ctrlProps/ctrlProp232.xml" />
  <Relationship Id="rId30" Type="http://schemas.openxmlformats.org/officeDocument/2006/relationships/ctrlProp" Target="../ctrlProps/ctrlProp235.xml" />
  <Relationship Id="rId35" Type="http://schemas.openxmlformats.org/officeDocument/2006/relationships/ctrlProp" Target="../ctrlProps/ctrlProp240.xml" />
  <Relationship Id="rId43" Type="http://schemas.openxmlformats.org/officeDocument/2006/relationships/ctrlProp" Target="../ctrlProps/ctrlProp248.xml" />
  <Relationship Id="rId48" Type="http://schemas.openxmlformats.org/officeDocument/2006/relationships/ctrlProp" Target="../ctrlProps/ctrlProp253.xml" />
  <Relationship Id="rId8" Type="http://schemas.openxmlformats.org/officeDocument/2006/relationships/ctrlProp" Target="../ctrlProps/ctrlProp213.xml" />
  <Relationship Id="rId51" Type="http://schemas.openxmlformats.org/officeDocument/2006/relationships/ctrlProp" Target="../ctrlProps/ctrlProp256.xml" />
  <Relationship Id="rId3" Type="http://schemas.openxmlformats.org/officeDocument/2006/relationships/vmlDrawing" Target="../drawings/vmlDrawing5.vml" />
  <Relationship Id="rId12" Type="http://schemas.openxmlformats.org/officeDocument/2006/relationships/ctrlProp" Target="../ctrlProps/ctrlProp217.xml" />
  <Relationship Id="rId17" Type="http://schemas.openxmlformats.org/officeDocument/2006/relationships/ctrlProp" Target="../ctrlProps/ctrlProp222.xml" />
  <Relationship Id="rId25" Type="http://schemas.openxmlformats.org/officeDocument/2006/relationships/ctrlProp" Target="../ctrlProps/ctrlProp230.xml" />
  <Relationship Id="rId33" Type="http://schemas.openxmlformats.org/officeDocument/2006/relationships/ctrlProp" Target="../ctrlProps/ctrlProp238.xml" />
  <Relationship Id="rId38" Type="http://schemas.openxmlformats.org/officeDocument/2006/relationships/ctrlProp" Target="../ctrlProps/ctrlProp243.xml" />
  <Relationship Id="rId46" Type="http://schemas.openxmlformats.org/officeDocument/2006/relationships/ctrlProp" Target="../ctrlProps/ctrlProp251.xml" />
  <Relationship Id="rId20" Type="http://schemas.openxmlformats.org/officeDocument/2006/relationships/ctrlProp" Target="../ctrlProps/ctrlProp225.xml" />
  <Relationship Id="rId41" Type="http://schemas.openxmlformats.org/officeDocument/2006/relationships/ctrlProp" Target="../ctrlProps/ctrlProp246.xml" />
  <Relationship Id="rId6" Type="http://schemas.openxmlformats.org/officeDocument/2006/relationships/ctrlProp" Target="../ctrlProps/ctrlProp211.xml" />
  <Relationship Id="rId15" Type="http://schemas.openxmlformats.org/officeDocument/2006/relationships/ctrlProp" Target="../ctrlProps/ctrlProp220.xml" />
  <Relationship Id="rId23" Type="http://schemas.openxmlformats.org/officeDocument/2006/relationships/ctrlProp" Target="../ctrlProps/ctrlProp228.xml" />
  <Relationship Id="rId28" Type="http://schemas.openxmlformats.org/officeDocument/2006/relationships/ctrlProp" Target="../ctrlProps/ctrlProp233.xml" />
  <Relationship Id="rId36" Type="http://schemas.openxmlformats.org/officeDocument/2006/relationships/ctrlProp" Target="../ctrlProps/ctrlProp241.xml" />
  <Relationship Id="rId49" Type="http://schemas.openxmlformats.org/officeDocument/2006/relationships/ctrlProp" Target="../ctrlProps/ctrlProp254.xml" />
</Relationships>
</file>

<file path=xl/worksheets/_rels/sheet6.xml.rels>&#65279;<?xml version="1.0" encoding="utf-8" standalone="yes"?>
<Relationships xmlns="http://schemas.openxmlformats.org/package/2006/relationships">
  <Relationship Id="rId13" Type="http://schemas.openxmlformats.org/officeDocument/2006/relationships/ctrlProp" Target="../ctrlProps/ctrlProp267.xml" />
  <Relationship Id="rId18" Type="http://schemas.openxmlformats.org/officeDocument/2006/relationships/ctrlProp" Target="../ctrlProps/ctrlProp272.xml" />
  <Relationship Id="rId26" Type="http://schemas.openxmlformats.org/officeDocument/2006/relationships/ctrlProp" Target="../ctrlProps/ctrlProp280.xml" />
  <Relationship Id="rId39" Type="http://schemas.openxmlformats.org/officeDocument/2006/relationships/ctrlProp" Target="../ctrlProps/ctrlProp293.xml" />
  <Relationship Id="rId21" Type="http://schemas.openxmlformats.org/officeDocument/2006/relationships/ctrlProp" Target="../ctrlProps/ctrlProp275.xml" />
  <Relationship Id="rId34" Type="http://schemas.openxmlformats.org/officeDocument/2006/relationships/ctrlProp" Target="../ctrlProps/ctrlProp288.xml" />
  <Relationship Id="rId42" Type="http://schemas.openxmlformats.org/officeDocument/2006/relationships/ctrlProp" Target="../ctrlProps/ctrlProp296.xml" />
  <Relationship Id="rId47" Type="http://schemas.openxmlformats.org/officeDocument/2006/relationships/ctrlProp" Target="../ctrlProps/ctrlProp301.xml" />
  <Relationship Id="rId50" Type="http://schemas.openxmlformats.org/officeDocument/2006/relationships/ctrlProp" Target="../ctrlProps/ctrlProp304.xml" />
  <Relationship Id="rId7" Type="http://schemas.openxmlformats.org/officeDocument/2006/relationships/ctrlProp" Target="../ctrlProps/ctrlProp261.xml" />
  <Relationship Id="rId2" Type="http://schemas.openxmlformats.org/officeDocument/2006/relationships/drawing" Target="../drawings/drawing6.xml" />
  <Relationship Id="rId16" Type="http://schemas.openxmlformats.org/officeDocument/2006/relationships/ctrlProp" Target="../ctrlProps/ctrlProp270.xml" />
  <Relationship Id="rId29" Type="http://schemas.openxmlformats.org/officeDocument/2006/relationships/ctrlProp" Target="../ctrlProps/ctrlProp283.xml" />
  <Relationship Id="rId11" Type="http://schemas.openxmlformats.org/officeDocument/2006/relationships/ctrlProp" Target="../ctrlProps/ctrlProp265.xml" />
  <Relationship Id="rId24" Type="http://schemas.openxmlformats.org/officeDocument/2006/relationships/ctrlProp" Target="../ctrlProps/ctrlProp278.xml" />
  <Relationship Id="rId32" Type="http://schemas.openxmlformats.org/officeDocument/2006/relationships/ctrlProp" Target="../ctrlProps/ctrlProp286.xml" />
  <Relationship Id="rId37" Type="http://schemas.openxmlformats.org/officeDocument/2006/relationships/ctrlProp" Target="../ctrlProps/ctrlProp291.xml" />
  <Relationship Id="rId40" Type="http://schemas.openxmlformats.org/officeDocument/2006/relationships/ctrlProp" Target="../ctrlProps/ctrlProp294.xml" />
  <Relationship Id="rId45" Type="http://schemas.openxmlformats.org/officeDocument/2006/relationships/ctrlProp" Target="../ctrlProps/ctrlProp299.xml" />
  <Relationship Id="rId53" Type="http://schemas.openxmlformats.org/officeDocument/2006/relationships/comments" Target="../comments6.xml" />
  <Relationship Id="rId5" Type="http://schemas.openxmlformats.org/officeDocument/2006/relationships/ctrlProp" Target="../ctrlProps/ctrlProp259.xml" />
  <Relationship Id="rId10" Type="http://schemas.openxmlformats.org/officeDocument/2006/relationships/ctrlProp" Target="../ctrlProps/ctrlProp264.xml" />
  <Relationship Id="rId19" Type="http://schemas.openxmlformats.org/officeDocument/2006/relationships/ctrlProp" Target="../ctrlProps/ctrlProp273.xml" />
  <Relationship Id="rId31" Type="http://schemas.openxmlformats.org/officeDocument/2006/relationships/ctrlProp" Target="../ctrlProps/ctrlProp285.xml" />
  <Relationship Id="rId44" Type="http://schemas.openxmlformats.org/officeDocument/2006/relationships/ctrlProp" Target="../ctrlProps/ctrlProp298.xml" />
  <Relationship Id="rId52" Type="http://schemas.openxmlformats.org/officeDocument/2006/relationships/ctrlProp" Target="../ctrlProps/ctrlProp306.xml" />
  <Relationship Id="rId4" Type="http://schemas.openxmlformats.org/officeDocument/2006/relationships/ctrlProp" Target="../ctrlProps/ctrlProp258.xml" />
  <Relationship Id="rId9" Type="http://schemas.openxmlformats.org/officeDocument/2006/relationships/ctrlProp" Target="../ctrlProps/ctrlProp263.xml" />
  <Relationship Id="rId14" Type="http://schemas.openxmlformats.org/officeDocument/2006/relationships/ctrlProp" Target="../ctrlProps/ctrlProp268.xml" />
  <Relationship Id="rId22" Type="http://schemas.openxmlformats.org/officeDocument/2006/relationships/ctrlProp" Target="../ctrlProps/ctrlProp276.xml" />
  <Relationship Id="rId27" Type="http://schemas.openxmlformats.org/officeDocument/2006/relationships/ctrlProp" Target="../ctrlProps/ctrlProp281.xml" />
  <Relationship Id="rId30" Type="http://schemas.openxmlformats.org/officeDocument/2006/relationships/ctrlProp" Target="../ctrlProps/ctrlProp284.xml" />
  <Relationship Id="rId35" Type="http://schemas.openxmlformats.org/officeDocument/2006/relationships/ctrlProp" Target="../ctrlProps/ctrlProp289.xml" />
  <Relationship Id="rId43" Type="http://schemas.openxmlformats.org/officeDocument/2006/relationships/ctrlProp" Target="../ctrlProps/ctrlProp297.xml" />
  <Relationship Id="rId48" Type="http://schemas.openxmlformats.org/officeDocument/2006/relationships/ctrlProp" Target="../ctrlProps/ctrlProp302.xml" />
  <Relationship Id="rId8" Type="http://schemas.openxmlformats.org/officeDocument/2006/relationships/ctrlProp" Target="../ctrlProps/ctrlProp262.xml" />
  <Relationship Id="rId51" Type="http://schemas.openxmlformats.org/officeDocument/2006/relationships/ctrlProp" Target="../ctrlProps/ctrlProp305.xml" />
  <Relationship Id="rId3" Type="http://schemas.openxmlformats.org/officeDocument/2006/relationships/vmlDrawing" Target="../drawings/vmlDrawing6.vml" />
  <Relationship Id="rId12" Type="http://schemas.openxmlformats.org/officeDocument/2006/relationships/ctrlProp" Target="../ctrlProps/ctrlProp266.xml" />
  <Relationship Id="rId17" Type="http://schemas.openxmlformats.org/officeDocument/2006/relationships/ctrlProp" Target="../ctrlProps/ctrlProp271.xml" />
  <Relationship Id="rId25" Type="http://schemas.openxmlformats.org/officeDocument/2006/relationships/ctrlProp" Target="../ctrlProps/ctrlProp279.xml" />
  <Relationship Id="rId33" Type="http://schemas.openxmlformats.org/officeDocument/2006/relationships/ctrlProp" Target="../ctrlProps/ctrlProp287.xml" />
  <Relationship Id="rId38" Type="http://schemas.openxmlformats.org/officeDocument/2006/relationships/ctrlProp" Target="../ctrlProps/ctrlProp292.xml" />
  <Relationship Id="rId46" Type="http://schemas.openxmlformats.org/officeDocument/2006/relationships/ctrlProp" Target="../ctrlProps/ctrlProp300.xml" />
  <Relationship Id="rId20" Type="http://schemas.openxmlformats.org/officeDocument/2006/relationships/ctrlProp" Target="../ctrlProps/ctrlProp274.xml" />
  <Relationship Id="rId41" Type="http://schemas.openxmlformats.org/officeDocument/2006/relationships/ctrlProp" Target="../ctrlProps/ctrlProp295.xml" />
  <Relationship Id="rId6" Type="http://schemas.openxmlformats.org/officeDocument/2006/relationships/ctrlProp" Target="../ctrlProps/ctrlProp260.xml" />
  <Relationship Id="rId15" Type="http://schemas.openxmlformats.org/officeDocument/2006/relationships/ctrlProp" Target="../ctrlProps/ctrlProp269.xml" />
  <Relationship Id="rId23" Type="http://schemas.openxmlformats.org/officeDocument/2006/relationships/ctrlProp" Target="../ctrlProps/ctrlProp277.xml" />
  <Relationship Id="rId28" Type="http://schemas.openxmlformats.org/officeDocument/2006/relationships/ctrlProp" Target="../ctrlProps/ctrlProp282.xml" />
  <Relationship Id="rId36" Type="http://schemas.openxmlformats.org/officeDocument/2006/relationships/ctrlProp" Target="../ctrlProps/ctrlProp290.xml" />
  <Relationship Id="rId49" Type="http://schemas.openxmlformats.org/officeDocument/2006/relationships/ctrlProp" Target="../ctrlProps/ctrlProp303.xml" />
</Relationships>
</file>

<file path=xl/worksheets/_rels/sheet7.xml.rels>&#65279;<?xml version="1.0" encoding="utf-8" standalone="yes"?>
<Relationships xmlns="http://schemas.openxmlformats.org/package/2006/relationships">
  <Relationship Id="rId13" Type="http://schemas.openxmlformats.org/officeDocument/2006/relationships/ctrlProp" Target="../ctrlProps/ctrlProp316.xml" />
  <Relationship Id="rId18" Type="http://schemas.openxmlformats.org/officeDocument/2006/relationships/ctrlProp" Target="../ctrlProps/ctrlProp321.xml" />
  <Relationship Id="rId26" Type="http://schemas.openxmlformats.org/officeDocument/2006/relationships/ctrlProp" Target="../ctrlProps/ctrlProp329.xml" />
  <Relationship Id="rId39" Type="http://schemas.openxmlformats.org/officeDocument/2006/relationships/ctrlProp" Target="../ctrlProps/ctrlProp342.xml" />
  <Relationship Id="rId21" Type="http://schemas.openxmlformats.org/officeDocument/2006/relationships/ctrlProp" Target="../ctrlProps/ctrlProp324.xml" />
  <Relationship Id="rId34" Type="http://schemas.openxmlformats.org/officeDocument/2006/relationships/ctrlProp" Target="../ctrlProps/ctrlProp337.xml" />
  <Relationship Id="rId42" Type="http://schemas.openxmlformats.org/officeDocument/2006/relationships/ctrlProp" Target="../ctrlProps/ctrlProp345.xml" />
  <Relationship Id="rId47" Type="http://schemas.openxmlformats.org/officeDocument/2006/relationships/ctrlProp" Target="../ctrlProps/ctrlProp350.xml" />
  <Relationship Id="rId50" Type="http://schemas.openxmlformats.org/officeDocument/2006/relationships/ctrlProp" Target="../ctrlProps/ctrlProp353.xml" />
  <Relationship Id="rId7" Type="http://schemas.openxmlformats.org/officeDocument/2006/relationships/ctrlProp" Target="../ctrlProps/ctrlProp310.xml" />
  <Relationship Id="rId2" Type="http://schemas.openxmlformats.org/officeDocument/2006/relationships/drawing" Target="../drawings/drawing7.xml" />
  <Relationship Id="rId16" Type="http://schemas.openxmlformats.org/officeDocument/2006/relationships/ctrlProp" Target="../ctrlProps/ctrlProp319.xml" />
  <Relationship Id="rId29" Type="http://schemas.openxmlformats.org/officeDocument/2006/relationships/ctrlProp" Target="../ctrlProps/ctrlProp332.xml" />
  <Relationship Id="rId11" Type="http://schemas.openxmlformats.org/officeDocument/2006/relationships/ctrlProp" Target="../ctrlProps/ctrlProp314.xml" />
  <Relationship Id="rId24" Type="http://schemas.openxmlformats.org/officeDocument/2006/relationships/ctrlProp" Target="../ctrlProps/ctrlProp327.xml" />
  <Relationship Id="rId32" Type="http://schemas.openxmlformats.org/officeDocument/2006/relationships/ctrlProp" Target="../ctrlProps/ctrlProp335.xml" />
  <Relationship Id="rId37" Type="http://schemas.openxmlformats.org/officeDocument/2006/relationships/ctrlProp" Target="../ctrlProps/ctrlProp340.xml" />
  <Relationship Id="rId40" Type="http://schemas.openxmlformats.org/officeDocument/2006/relationships/ctrlProp" Target="../ctrlProps/ctrlProp343.xml" />
  <Relationship Id="rId45" Type="http://schemas.openxmlformats.org/officeDocument/2006/relationships/ctrlProp" Target="../ctrlProps/ctrlProp348.xml" />
  <Relationship Id="rId53" Type="http://schemas.openxmlformats.org/officeDocument/2006/relationships/comments" Target="../comments7.xml" />
  <Relationship Id="rId5" Type="http://schemas.openxmlformats.org/officeDocument/2006/relationships/ctrlProp" Target="../ctrlProps/ctrlProp308.xml" />
  <Relationship Id="rId10" Type="http://schemas.openxmlformats.org/officeDocument/2006/relationships/ctrlProp" Target="../ctrlProps/ctrlProp313.xml" />
  <Relationship Id="rId19" Type="http://schemas.openxmlformats.org/officeDocument/2006/relationships/ctrlProp" Target="../ctrlProps/ctrlProp322.xml" />
  <Relationship Id="rId31" Type="http://schemas.openxmlformats.org/officeDocument/2006/relationships/ctrlProp" Target="../ctrlProps/ctrlProp334.xml" />
  <Relationship Id="rId44" Type="http://schemas.openxmlformats.org/officeDocument/2006/relationships/ctrlProp" Target="../ctrlProps/ctrlProp347.xml" />
  <Relationship Id="rId52" Type="http://schemas.openxmlformats.org/officeDocument/2006/relationships/ctrlProp" Target="../ctrlProps/ctrlProp355.xml" />
  <Relationship Id="rId4" Type="http://schemas.openxmlformats.org/officeDocument/2006/relationships/ctrlProp" Target="../ctrlProps/ctrlProp307.xml" />
  <Relationship Id="rId9" Type="http://schemas.openxmlformats.org/officeDocument/2006/relationships/ctrlProp" Target="../ctrlProps/ctrlProp312.xml" />
  <Relationship Id="rId14" Type="http://schemas.openxmlformats.org/officeDocument/2006/relationships/ctrlProp" Target="../ctrlProps/ctrlProp317.xml" />
  <Relationship Id="rId22" Type="http://schemas.openxmlformats.org/officeDocument/2006/relationships/ctrlProp" Target="../ctrlProps/ctrlProp325.xml" />
  <Relationship Id="rId27" Type="http://schemas.openxmlformats.org/officeDocument/2006/relationships/ctrlProp" Target="../ctrlProps/ctrlProp330.xml" />
  <Relationship Id="rId30" Type="http://schemas.openxmlformats.org/officeDocument/2006/relationships/ctrlProp" Target="../ctrlProps/ctrlProp333.xml" />
  <Relationship Id="rId35" Type="http://schemas.openxmlformats.org/officeDocument/2006/relationships/ctrlProp" Target="../ctrlProps/ctrlProp338.xml" />
  <Relationship Id="rId43" Type="http://schemas.openxmlformats.org/officeDocument/2006/relationships/ctrlProp" Target="../ctrlProps/ctrlProp346.xml" />
  <Relationship Id="rId48" Type="http://schemas.openxmlformats.org/officeDocument/2006/relationships/ctrlProp" Target="../ctrlProps/ctrlProp351.xml" />
  <Relationship Id="rId8" Type="http://schemas.openxmlformats.org/officeDocument/2006/relationships/ctrlProp" Target="../ctrlProps/ctrlProp311.xml" />
  <Relationship Id="rId51" Type="http://schemas.openxmlformats.org/officeDocument/2006/relationships/ctrlProp" Target="../ctrlProps/ctrlProp354.xml" />
  <Relationship Id="rId3" Type="http://schemas.openxmlformats.org/officeDocument/2006/relationships/vmlDrawing" Target="../drawings/vmlDrawing7.vml" />
  <Relationship Id="rId12" Type="http://schemas.openxmlformats.org/officeDocument/2006/relationships/ctrlProp" Target="../ctrlProps/ctrlProp315.xml" />
  <Relationship Id="rId17" Type="http://schemas.openxmlformats.org/officeDocument/2006/relationships/ctrlProp" Target="../ctrlProps/ctrlProp320.xml" />
  <Relationship Id="rId25" Type="http://schemas.openxmlformats.org/officeDocument/2006/relationships/ctrlProp" Target="../ctrlProps/ctrlProp328.xml" />
  <Relationship Id="rId33" Type="http://schemas.openxmlformats.org/officeDocument/2006/relationships/ctrlProp" Target="../ctrlProps/ctrlProp336.xml" />
  <Relationship Id="rId38" Type="http://schemas.openxmlformats.org/officeDocument/2006/relationships/ctrlProp" Target="../ctrlProps/ctrlProp341.xml" />
  <Relationship Id="rId46" Type="http://schemas.openxmlformats.org/officeDocument/2006/relationships/ctrlProp" Target="../ctrlProps/ctrlProp349.xml" />
  <Relationship Id="rId20" Type="http://schemas.openxmlformats.org/officeDocument/2006/relationships/ctrlProp" Target="../ctrlProps/ctrlProp323.xml" />
  <Relationship Id="rId41" Type="http://schemas.openxmlformats.org/officeDocument/2006/relationships/ctrlProp" Target="../ctrlProps/ctrlProp344.xml" />
  <Relationship Id="rId6" Type="http://schemas.openxmlformats.org/officeDocument/2006/relationships/ctrlProp" Target="../ctrlProps/ctrlProp309.xml" />
  <Relationship Id="rId15" Type="http://schemas.openxmlformats.org/officeDocument/2006/relationships/ctrlProp" Target="../ctrlProps/ctrlProp318.xml" />
  <Relationship Id="rId23" Type="http://schemas.openxmlformats.org/officeDocument/2006/relationships/ctrlProp" Target="../ctrlProps/ctrlProp326.xml" />
  <Relationship Id="rId28" Type="http://schemas.openxmlformats.org/officeDocument/2006/relationships/ctrlProp" Target="../ctrlProps/ctrlProp331.xml" />
  <Relationship Id="rId36" Type="http://schemas.openxmlformats.org/officeDocument/2006/relationships/ctrlProp" Target="../ctrlProps/ctrlProp339.xml" />
  <Relationship Id="rId49" Type="http://schemas.openxmlformats.org/officeDocument/2006/relationships/ctrlProp" Target="../ctrlProps/ctrlProp352.xml" />
</Relationships>
</file>

<file path=xl/worksheets/_rels/sheet8.xml.rels>&#65279;<?xml version="1.0" encoding="utf-8" standalone="yes"?>
<Relationships xmlns="http://schemas.openxmlformats.org/package/2006/relationships">
  <Relationship Id="rId13" Type="http://schemas.openxmlformats.org/officeDocument/2006/relationships/ctrlProp" Target="../ctrlProps/ctrlProp365.xml" />
  <Relationship Id="rId18" Type="http://schemas.openxmlformats.org/officeDocument/2006/relationships/ctrlProp" Target="../ctrlProps/ctrlProp370.xml" />
  <Relationship Id="rId26" Type="http://schemas.openxmlformats.org/officeDocument/2006/relationships/ctrlProp" Target="../ctrlProps/ctrlProp378.xml" />
  <Relationship Id="rId39" Type="http://schemas.openxmlformats.org/officeDocument/2006/relationships/ctrlProp" Target="../ctrlProps/ctrlProp391.xml" />
  <Relationship Id="rId21" Type="http://schemas.openxmlformats.org/officeDocument/2006/relationships/ctrlProp" Target="../ctrlProps/ctrlProp373.xml" />
  <Relationship Id="rId34" Type="http://schemas.openxmlformats.org/officeDocument/2006/relationships/ctrlProp" Target="../ctrlProps/ctrlProp386.xml" />
  <Relationship Id="rId42" Type="http://schemas.openxmlformats.org/officeDocument/2006/relationships/ctrlProp" Target="../ctrlProps/ctrlProp394.xml" />
  <Relationship Id="rId47" Type="http://schemas.openxmlformats.org/officeDocument/2006/relationships/ctrlProp" Target="../ctrlProps/ctrlProp399.xml" />
  <Relationship Id="rId50" Type="http://schemas.openxmlformats.org/officeDocument/2006/relationships/ctrlProp" Target="../ctrlProps/ctrlProp402.xml" />
  <Relationship Id="rId7" Type="http://schemas.openxmlformats.org/officeDocument/2006/relationships/ctrlProp" Target="../ctrlProps/ctrlProp359.xml" />
  <Relationship Id="rId2" Type="http://schemas.openxmlformats.org/officeDocument/2006/relationships/drawing" Target="../drawings/drawing8.xml" />
  <Relationship Id="rId16" Type="http://schemas.openxmlformats.org/officeDocument/2006/relationships/ctrlProp" Target="../ctrlProps/ctrlProp368.xml" />
  <Relationship Id="rId29" Type="http://schemas.openxmlformats.org/officeDocument/2006/relationships/ctrlProp" Target="../ctrlProps/ctrlProp381.xml" />
  <Relationship Id="rId11" Type="http://schemas.openxmlformats.org/officeDocument/2006/relationships/ctrlProp" Target="../ctrlProps/ctrlProp363.xml" />
  <Relationship Id="rId24" Type="http://schemas.openxmlformats.org/officeDocument/2006/relationships/ctrlProp" Target="../ctrlProps/ctrlProp376.xml" />
  <Relationship Id="rId32" Type="http://schemas.openxmlformats.org/officeDocument/2006/relationships/ctrlProp" Target="../ctrlProps/ctrlProp384.xml" />
  <Relationship Id="rId37" Type="http://schemas.openxmlformats.org/officeDocument/2006/relationships/ctrlProp" Target="../ctrlProps/ctrlProp389.xml" />
  <Relationship Id="rId40" Type="http://schemas.openxmlformats.org/officeDocument/2006/relationships/ctrlProp" Target="../ctrlProps/ctrlProp392.xml" />
  <Relationship Id="rId45" Type="http://schemas.openxmlformats.org/officeDocument/2006/relationships/ctrlProp" Target="../ctrlProps/ctrlProp397.xml" />
  <Relationship Id="rId53" Type="http://schemas.openxmlformats.org/officeDocument/2006/relationships/comments" Target="../comments8.xml" />
  <Relationship Id="rId5" Type="http://schemas.openxmlformats.org/officeDocument/2006/relationships/ctrlProp" Target="../ctrlProps/ctrlProp357.xml" />
  <Relationship Id="rId10" Type="http://schemas.openxmlformats.org/officeDocument/2006/relationships/ctrlProp" Target="../ctrlProps/ctrlProp362.xml" />
  <Relationship Id="rId19" Type="http://schemas.openxmlformats.org/officeDocument/2006/relationships/ctrlProp" Target="../ctrlProps/ctrlProp371.xml" />
  <Relationship Id="rId31" Type="http://schemas.openxmlformats.org/officeDocument/2006/relationships/ctrlProp" Target="../ctrlProps/ctrlProp383.xml" />
  <Relationship Id="rId44" Type="http://schemas.openxmlformats.org/officeDocument/2006/relationships/ctrlProp" Target="../ctrlProps/ctrlProp396.xml" />
  <Relationship Id="rId52" Type="http://schemas.openxmlformats.org/officeDocument/2006/relationships/ctrlProp" Target="../ctrlProps/ctrlProp404.xml" />
  <Relationship Id="rId4" Type="http://schemas.openxmlformats.org/officeDocument/2006/relationships/ctrlProp" Target="../ctrlProps/ctrlProp356.xml" />
  <Relationship Id="rId9" Type="http://schemas.openxmlformats.org/officeDocument/2006/relationships/ctrlProp" Target="../ctrlProps/ctrlProp361.xml" />
  <Relationship Id="rId14" Type="http://schemas.openxmlformats.org/officeDocument/2006/relationships/ctrlProp" Target="../ctrlProps/ctrlProp366.xml" />
  <Relationship Id="rId22" Type="http://schemas.openxmlformats.org/officeDocument/2006/relationships/ctrlProp" Target="../ctrlProps/ctrlProp374.xml" />
  <Relationship Id="rId27" Type="http://schemas.openxmlformats.org/officeDocument/2006/relationships/ctrlProp" Target="../ctrlProps/ctrlProp379.xml" />
  <Relationship Id="rId30" Type="http://schemas.openxmlformats.org/officeDocument/2006/relationships/ctrlProp" Target="../ctrlProps/ctrlProp382.xml" />
  <Relationship Id="rId35" Type="http://schemas.openxmlformats.org/officeDocument/2006/relationships/ctrlProp" Target="../ctrlProps/ctrlProp387.xml" />
  <Relationship Id="rId43" Type="http://schemas.openxmlformats.org/officeDocument/2006/relationships/ctrlProp" Target="../ctrlProps/ctrlProp395.xml" />
  <Relationship Id="rId48" Type="http://schemas.openxmlformats.org/officeDocument/2006/relationships/ctrlProp" Target="../ctrlProps/ctrlProp400.xml" />
  <Relationship Id="rId8" Type="http://schemas.openxmlformats.org/officeDocument/2006/relationships/ctrlProp" Target="../ctrlProps/ctrlProp360.xml" />
  <Relationship Id="rId51" Type="http://schemas.openxmlformats.org/officeDocument/2006/relationships/ctrlProp" Target="../ctrlProps/ctrlProp403.xml" />
  <Relationship Id="rId3" Type="http://schemas.openxmlformats.org/officeDocument/2006/relationships/vmlDrawing" Target="../drawings/vmlDrawing8.vml" />
  <Relationship Id="rId12" Type="http://schemas.openxmlformats.org/officeDocument/2006/relationships/ctrlProp" Target="../ctrlProps/ctrlProp364.xml" />
  <Relationship Id="rId17" Type="http://schemas.openxmlformats.org/officeDocument/2006/relationships/ctrlProp" Target="../ctrlProps/ctrlProp369.xml" />
  <Relationship Id="rId25" Type="http://schemas.openxmlformats.org/officeDocument/2006/relationships/ctrlProp" Target="../ctrlProps/ctrlProp377.xml" />
  <Relationship Id="rId33" Type="http://schemas.openxmlformats.org/officeDocument/2006/relationships/ctrlProp" Target="../ctrlProps/ctrlProp385.xml" />
  <Relationship Id="rId38" Type="http://schemas.openxmlformats.org/officeDocument/2006/relationships/ctrlProp" Target="../ctrlProps/ctrlProp390.xml" />
  <Relationship Id="rId46" Type="http://schemas.openxmlformats.org/officeDocument/2006/relationships/ctrlProp" Target="../ctrlProps/ctrlProp398.xml" />
  <Relationship Id="rId20" Type="http://schemas.openxmlformats.org/officeDocument/2006/relationships/ctrlProp" Target="../ctrlProps/ctrlProp372.xml" />
  <Relationship Id="rId41" Type="http://schemas.openxmlformats.org/officeDocument/2006/relationships/ctrlProp" Target="../ctrlProps/ctrlProp393.xml" />
  <Relationship Id="rId6" Type="http://schemas.openxmlformats.org/officeDocument/2006/relationships/ctrlProp" Target="../ctrlProps/ctrlProp358.xml" />
  <Relationship Id="rId15" Type="http://schemas.openxmlformats.org/officeDocument/2006/relationships/ctrlProp" Target="../ctrlProps/ctrlProp367.xml" />
  <Relationship Id="rId23" Type="http://schemas.openxmlformats.org/officeDocument/2006/relationships/ctrlProp" Target="../ctrlProps/ctrlProp375.xml" />
  <Relationship Id="rId28" Type="http://schemas.openxmlformats.org/officeDocument/2006/relationships/ctrlProp" Target="../ctrlProps/ctrlProp380.xml" />
  <Relationship Id="rId36" Type="http://schemas.openxmlformats.org/officeDocument/2006/relationships/ctrlProp" Target="../ctrlProps/ctrlProp388.xml" />
  <Relationship Id="rId49" Type="http://schemas.openxmlformats.org/officeDocument/2006/relationships/ctrlProp" Target="../ctrlProps/ctrlProp401.xml" />
</Relationships>
</file>

<file path=xl/worksheets/_rels/sheet9.xml.rels>&#65279;<?xml version="1.0" encoding="utf-8" standalone="yes"?>
<Relationships xmlns="http://schemas.openxmlformats.org/package/2006/relationships">
  <Relationship Id="rId13" Type="http://schemas.openxmlformats.org/officeDocument/2006/relationships/ctrlProp" Target="../ctrlProps/ctrlProp414.xml" />
  <Relationship Id="rId18" Type="http://schemas.openxmlformats.org/officeDocument/2006/relationships/ctrlProp" Target="../ctrlProps/ctrlProp419.xml" />
  <Relationship Id="rId26" Type="http://schemas.openxmlformats.org/officeDocument/2006/relationships/ctrlProp" Target="../ctrlProps/ctrlProp427.xml" />
  <Relationship Id="rId39" Type="http://schemas.openxmlformats.org/officeDocument/2006/relationships/ctrlProp" Target="../ctrlProps/ctrlProp440.xml" />
  <Relationship Id="rId21" Type="http://schemas.openxmlformats.org/officeDocument/2006/relationships/ctrlProp" Target="../ctrlProps/ctrlProp422.xml" />
  <Relationship Id="rId34" Type="http://schemas.openxmlformats.org/officeDocument/2006/relationships/ctrlProp" Target="../ctrlProps/ctrlProp435.xml" />
  <Relationship Id="rId42" Type="http://schemas.openxmlformats.org/officeDocument/2006/relationships/ctrlProp" Target="../ctrlProps/ctrlProp443.xml" />
  <Relationship Id="rId47" Type="http://schemas.openxmlformats.org/officeDocument/2006/relationships/ctrlProp" Target="../ctrlProps/ctrlProp448.xml" />
  <Relationship Id="rId50" Type="http://schemas.openxmlformats.org/officeDocument/2006/relationships/ctrlProp" Target="../ctrlProps/ctrlProp451.xml" />
  <Relationship Id="rId7" Type="http://schemas.openxmlformats.org/officeDocument/2006/relationships/ctrlProp" Target="../ctrlProps/ctrlProp408.xml" />
  <Relationship Id="rId2" Type="http://schemas.openxmlformats.org/officeDocument/2006/relationships/drawing" Target="../drawings/drawing9.xml" />
  <Relationship Id="rId16" Type="http://schemas.openxmlformats.org/officeDocument/2006/relationships/ctrlProp" Target="../ctrlProps/ctrlProp417.xml" />
  <Relationship Id="rId29" Type="http://schemas.openxmlformats.org/officeDocument/2006/relationships/ctrlProp" Target="../ctrlProps/ctrlProp430.xml" />
  <Relationship Id="rId11" Type="http://schemas.openxmlformats.org/officeDocument/2006/relationships/ctrlProp" Target="../ctrlProps/ctrlProp412.xml" />
  <Relationship Id="rId24" Type="http://schemas.openxmlformats.org/officeDocument/2006/relationships/ctrlProp" Target="../ctrlProps/ctrlProp425.xml" />
  <Relationship Id="rId32" Type="http://schemas.openxmlformats.org/officeDocument/2006/relationships/ctrlProp" Target="../ctrlProps/ctrlProp433.xml" />
  <Relationship Id="rId37" Type="http://schemas.openxmlformats.org/officeDocument/2006/relationships/ctrlProp" Target="../ctrlProps/ctrlProp438.xml" />
  <Relationship Id="rId40" Type="http://schemas.openxmlformats.org/officeDocument/2006/relationships/ctrlProp" Target="../ctrlProps/ctrlProp441.xml" />
  <Relationship Id="rId45" Type="http://schemas.openxmlformats.org/officeDocument/2006/relationships/ctrlProp" Target="../ctrlProps/ctrlProp446.xml" />
  <Relationship Id="rId53" Type="http://schemas.openxmlformats.org/officeDocument/2006/relationships/comments" Target="../comments9.xml" />
  <Relationship Id="rId5" Type="http://schemas.openxmlformats.org/officeDocument/2006/relationships/ctrlProp" Target="../ctrlProps/ctrlProp406.xml" />
  <Relationship Id="rId10" Type="http://schemas.openxmlformats.org/officeDocument/2006/relationships/ctrlProp" Target="../ctrlProps/ctrlProp411.xml" />
  <Relationship Id="rId19" Type="http://schemas.openxmlformats.org/officeDocument/2006/relationships/ctrlProp" Target="../ctrlProps/ctrlProp420.xml" />
  <Relationship Id="rId31" Type="http://schemas.openxmlformats.org/officeDocument/2006/relationships/ctrlProp" Target="../ctrlProps/ctrlProp432.xml" />
  <Relationship Id="rId44" Type="http://schemas.openxmlformats.org/officeDocument/2006/relationships/ctrlProp" Target="../ctrlProps/ctrlProp445.xml" />
  <Relationship Id="rId52" Type="http://schemas.openxmlformats.org/officeDocument/2006/relationships/ctrlProp" Target="../ctrlProps/ctrlProp453.xml" />
  <Relationship Id="rId4" Type="http://schemas.openxmlformats.org/officeDocument/2006/relationships/ctrlProp" Target="../ctrlProps/ctrlProp405.xml" />
  <Relationship Id="rId9" Type="http://schemas.openxmlformats.org/officeDocument/2006/relationships/ctrlProp" Target="../ctrlProps/ctrlProp410.xml" />
  <Relationship Id="rId14" Type="http://schemas.openxmlformats.org/officeDocument/2006/relationships/ctrlProp" Target="../ctrlProps/ctrlProp415.xml" />
  <Relationship Id="rId22" Type="http://schemas.openxmlformats.org/officeDocument/2006/relationships/ctrlProp" Target="../ctrlProps/ctrlProp423.xml" />
  <Relationship Id="rId27" Type="http://schemas.openxmlformats.org/officeDocument/2006/relationships/ctrlProp" Target="../ctrlProps/ctrlProp428.xml" />
  <Relationship Id="rId30" Type="http://schemas.openxmlformats.org/officeDocument/2006/relationships/ctrlProp" Target="../ctrlProps/ctrlProp431.xml" />
  <Relationship Id="rId35" Type="http://schemas.openxmlformats.org/officeDocument/2006/relationships/ctrlProp" Target="../ctrlProps/ctrlProp436.xml" />
  <Relationship Id="rId43" Type="http://schemas.openxmlformats.org/officeDocument/2006/relationships/ctrlProp" Target="../ctrlProps/ctrlProp444.xml" />
  <Relationship Id="rId48" Type="http://schemas.openxmlformats.org/officeDocument/2006/relationships/ctrlProp" Target="../ctrlProps/ctrlProp449.xml" />
  <Relationship Id="rId8" Type="http://schemas.openxmlformats.org/officeDocument/2006/relationships/ctrlProp" Target="../ctrlProps/ctrlProp409.xml" />
  <Relationship Id="rId51" Type="http://schemas.openxmlformats.org/officeDocument/2006/relationships/ctrlProp" Target="../ctrlProps/ctrlProp452.xml" />
  <Relationship Id="rId3" Type="http://schemas.openxmlformats.org/officeDocument/2006/relationships/vmlDrawing" Target="../drawings/vmlDrawing9.vml" />
  <Relationship Id="rId12" Type="http://schemas.openxmlformats.org/officeDocument/2006/relationships/ctrlProp" Target="../ctrlProps/ctrlProp413.xml" />
  <Relationship Id="rId17" Type="http://schemas.openxmlformats.org/officeDocument/2006/relationships/ctrlProp" Target="../ctrlProps/ctrlProp418.xml" />
  <Relationship Id="rId25" Type="http://schemas.openxmlformats.org/officeDocument/2006/relationships/ctrlProp" Target="../ctrlProps/ctrlProp426.xml" />
  <Relationship Id="rId33" Type="http://schemas.openxmlformats.org/officeDocument/2006/relationships/ctrlProp" Target="../ctrlProps/ctrlProp434.xml" />
  <Relationship Id="rId38" Type="http://schemas.openxmlformats.org/officeDocument/2006/relationships/ctrlProp" Target="../ctrlProps/ctrlProp439.xml" />
  <Relationship Id="rId46" Type="http://schemas.openxmlformats.org/officeDocument/2006/relationships/ctrlProp" Target="../ctrlProps/ctrlProp447.xml" />
  <Relationship Id="rId20" Type="http://schemas.openxmlformats.org/officeDocument/2006/relationships/ctrlProp" Target="../ctrlProps/ctrlProp421.xml" />
  <Relationship Id="rId41" Type="http://schemas.openxmlformats.org/officeDocument/2006/relationships/ctrlProp" Target="../ctrlProps/ctrlProp442.xml" />
  <Relationship Id="rId6" Type="http://schemas.openxmlformats.org/officeDocument/2006/relationships/ctrlProp" Target="../ctrlProps/ctrlProp407.xml" />
  <Relationship Id="rId15" Type="http://schemas.openxmlformats.org/officeDocument/2006/relationships/ctrlProp" Target="../ctrlProps/ctrlProp416.xml" />
  <Relationship Id="rId23" Type="http://schemas.openxmlformats.org/officeDocument/2006/relationships/ctrlProp" Target="../ctrlProps/ctrlProp424.xml" />
  <Relationship Id="rId28" Type="http://schemas.openxmlformats.org/officeDocument/2006/relationships/ctrlProp" Target="../ctrlProps/ctrlProp429.xml" />
  <Relationship Id="rId36" Type="http://schemas.openxmlformats.org/officeDocument/2006/relationships/ctrlProp" Target="../ctrlProps/ctrlProp437.xml" />
  <Relationship Id="rId49" Type="http://schemas.openxmlformats.org/officeDocument/2006/relationships/ctrlProp" Target="../ctrlProps/ctrlProp45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0A62-EC4B-42BF-B04B-769E25942693}">
  <sheetPr>
    <pageSetUpPr fitToPage="1"/>
  </sheetPr>
  <dimension ref="A1:CC249"/>
  <sheetViews>
    <sheetView view="pageBreakPreview" zoomScaleNormal="120" zoomScaleSheetLayoutView="100" zoomScalePageLayoutView="64" workbookViewId="0"/>
  </sheetViews>
  <sheetFormatPr defaultColWidth="9" defaultRowHeight="13.5"/>
  <cols>
    <col min="1" max="1" width="2.125" style="258" customWidth="1"/>
    <col min="2" max="2" width="3.125" style="258" customWidth="1"/>
    <col min="3" max="7" width="2.625" style="258" customWidth="1"/>
    <col min="8" max="27" width="2.5" style="258" customWidth="1"/>
    <col min="28" max="28" width="3.5" style="258" customWidth="1"/>
    <col min="29" max="36" width="2.5" style="258" customWidth="1"/>
    <col min="37" max="37" width="2.875" style="258" customWidth="1"/>
    <col min="38" max="38" width="2.5" style="258" customWidth="1"/>
    <col min="39" max="39" width="6.875" style="258" customWidth="1"/>
    <col min="40" max="43" width="5.375" style="258" customWidth="1"/>
    <col min="44" max="44" width="7.375" style="258" customWidth="1"/>
    <col min="45" max="52" width="5.375" style="258" customWidth="1"/>
    <col min="53" max="55" width="5.5" style="258" customWidth="1"/>
    <col min="56" max="56" width="5.875" style="258" customWidth="1"/>
    <col min="57" max="57" width="6" style="258" customWidth="1"/>
    <col min="58" max="58" width="5.625" style="258" customWidth="1"/>
    <col min="59" max="67" width="4.125" style="258" customWidth="1"/>
    <col min="68" max="69" width="9" style="258"/>
    <col min="70" max="70" width="9" style="258" customWidth="1"/>
    <col min="71" max="16384" width="9" style="258"/>
  </cols>
  <sheetData>
    <row r="1" spans="1:39" ht="18.75" customHeight="1">
      <c r="A1" s="256"/>
      <c r="B1" s="257" t="s">
        <v>2375</v>
      </c>
      <c r="C1" s="172"/>
      <c r="D1" s="172"/>
      <c r="E1" s="172"/>
      <c r="F1" s="172"/>
      <c r="G1" s="172"/>
      <c r="H1" s="172"/>
      <c r="I1" s="172"/>
      <c r="J1" s="172"/>
      <c r="K1" s="172"/>
      <c r="L1" s="172"/>
      <c r="M1" s="172"/>
      <c r="N1" s="172"/>
      <c r="O1" s="172"/>
      <c r="P1" s="172"/>
      <c r="Q1" s="172"/>
      <c r="R1" s="172"/>
      <c r="S1" s="172"/>
      <c r="T1" s="172"/>
      <c r="U1" s="172"/>
      <c r="V1" s="172"/>
      <c r="W1" s="172"/>
      <c r="X1" s="172"/>
      <c r="Y1" s="172"/>
      <c r="Z1" s="943" t="s">
        <v>29</v>
      </c>
      <c r="AA1" s="943"/>
      <c r="AB1" s="943"/>
      <c r="AC1" s="943"/>
      <c r="AD1" s="944" t="s">
        <v>2266</v>
      </c>
      <c r="AE1" s="944"/>
      <c r="AF1" s="944"/>
      <c r="AG1" s="944"/>
      <c r="AH1" s="944"/>
      <c r="AI1" s="944"/>
      <c r="AJ1" s="944"/>
      <c r="AK1" s="944"/>
      <c r="AL1" s="256"/>
    </row>
    <row r="2" spans="1:39" ht="10.5" customHeight="1">
      <c r="A2" s="256"/>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256"/>
    </row>
    <row r="3" spans="1:39" ht="24" customHeight="1">
      <c r="A3" s="256"/>
      <c r="B3" s="945" t="s">
        <v>30</v>
      </c>
      <c r="C3" s="945"/>
      <c r="D3" s="945"/>
      <c r="E3" s="945"/>
      <c r="F3" s="945"/>
      <c r="G3" s="945"/>
      <c r="H3" s="945"/>
      <c r="I3" s="945"/>
      <c r="J3" s="945"/>
      <c r="K3" s="945"/>
      <c r="L3" s="945"/>
      <c r="M3" s="945"/>
      <c r="N3" s="945"/>
      <c r="O3" s="945"/>
      <c r="P3" s="945"/>
      <c r="Q3" s="945"/>
      <c r="R3" s="945"/>
      <c r="S3" s="945"/>
      <c r="T3" s="945"/>
      <c r="U3" s="945"/>
      <c r="V3" s="945"/>
      <c r="W3" s="945"/>
      <c r="X3" s="945"/>
      <c r="Y3" s="945"/>
      <c r="Z3" s="945"/>
      <c r="AA3" s="945"/>
      <c r="AB3" s="945"/>
      <c r="AC3" s="945"/>
      <c r="AD3" s="945"/>
      <c r="AE3" s="945"/>
      <c r="AF3" s="945"/>
      <c r="AG3" s="945"/>
      <c r="AH3" s="945"/>
      <c r="AI3" s="945"/>
      <c r="AJ3" s="945"/>
      <c r="AK3" s="945"/>
      <c r="AL3" s="259"/>
      <c r="AM3" s="260"/>
    </row>
    <row r="4" spans="1:39" ht="9" customHeight="1">
      <c r="A4" s="256"/>
      <c r="B4" s="261"/>
      <c r="C4" s="26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256"/>
    </row>
    <row r="5" spans="1:39" ht="19.5" customHeight="1">
      <c r="A5" s="256"/>
      <c r="B5" s="263" t="s">
        <v>2165</v>
      </c>
      <c r="C5" s="263"/>
      <c r="D5" s="263"/>
      <c r="E5" s="263"/>
      <c r="F5" s="263"/>
      <c r="G5" s="263"/>
      <c r="H5" s="263"/>
      <c r="I5" s="263"/>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56"/>
    </row>
    <row r="6" spans="1:39" s="266" customFormat="1" ht="13.5" customHeight="1">
      <c r="A6" s="265"/>
      <c r="B6" s="946" t="s">
        <v>23</v>
      </c>
      <c r="C6" s="947"/>
      <c r="D6" s="947"/>
      <c r="E6" s="947"/>
      <c r="F6" s="947"/>
      <c r="G6" s="948"/>
      <c r="H6" s="539" t="s">
        <v>2376</v>
      </c>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40"/>
      <c r="AL6" s="265"/>
    </row>
    <row r="7" spans="1:39" s="266" customFormat="1" ht="25.5" customHeight="1">
      <c r="A7" s="265"/>
      <c r="B7" s="949" t="s">
        <v>22</v>
      </c>
      <c r="C7" s="950"/>
      <c r="D7" s="950"/>
      <c r="E7" s="950"/>
      <c r="F7" s="950"/>
      <c r="G7" s="951"/>
      <c r="H7" s="952" t="s">
        <v>2376</v>
      </c>
      <c r="I7" s="952"/>
      <c r="J7" s="952"/>
      <c r="K7" s="952"/>
      <c r="L7" s="952"/>
      <c r="M7" s="952"/>
      <c r="N7" s="952"/>
      <c r="O7" s="952"/>
      <c r="P7" s="952"/>
      <c r="Q7" s="952"/>
      <c r="R7" s="952"/>
      <c r="S7" s="952"/>
      <c r="T7" s="952"/>
      <c r="U7" s="952"/>
      <c r="V7" s="952"/>
      <c r="W7" s="952"/>
      <c r="X7" s="952"/>
      <c r="Y7" s="952"/>
      <c r="Z7" s="952"/>
      <c r="AA7" s="952"/>
      <c r="AB7" s="952"/>
      <c r="AC7" s="952"/>
      <c r="AD7" s="952"/>
      <c r="AE7" s="952"/>
      <c r="AF7" s="952"/>
      <c r="AG7" s="952"/>
      <c r="AH7" s="952"/>
      <c r="AI7" s="952"/>
      <c r="AJ7" s="952"/>
      <c r="AK7" s="953"/>
      <c r="AL7" s="265"/>
    </row>
    <row r="8" spans="1:39" s="266" customFormat="1" ht="12.75" customHeight="1">
      <c r="A8" s="265"/>
      <c r="B8" s="968" t="s">
        <v>2166</v>
      </c>
      <c r="C8" s="969"/>
      <c r="D8" s="969"/>
      <c r="E8" s="969"/>
      <c r="F8" s="969"/>
      <c r="G8" s="970"/>
      <c r="H8" s="267" t="s">
        <v>2377</v>
      </c>
      <c r="I8" s="537">
        <v>100</v>
      </c>
      <c r="J8" s="537"/>
      <c r="K8" s="268" t="s">
        <v>2385</v>
      </c>
      <c r="L8" s="537">
        <v>1234</v>
      </c>
      <c r="M8" s="538"/>
      <c r="N8" s="269"/>
      <c r="O8" s="270"/>
      <c r="P8" s="270"/>
      <c r="Q8" s="270"/>
      <c r="R8" s="270"/>
      <c r="S8" s="270"/>
      <c r="T8" s="270"/>
      <c r="U8" s="270"/>
      <c r="V8" s="270"/>
      <c r="W8" s="270"/>
      <c r="X8" s="270"/>
      <c r="Y8" s="270"/>
      <c r="Z8" s="270"/>
      <c r="AA8" s="270"/>
      <c r="AB8" s="270"/>
      <c r="AC8" s="270"/>
      <c r="AD8" s="270"/>
      <c r="AE8" s="270"/>
      <c r="AF8" s="270"/>
      <c r="AG8" s="270"/>
      <c r="AH8" s="270"/>
      <c r="AI8" s="270"/>
      <c r="AJ8" s="270"/>
      <c r="AK8" s="271"/>
      <c r="AL8" s="265"/>
    </row>
    <row r="9" spans="1:39" s="266" customFormat="1" ht="16.5" customHeight="1">
      <c r="A9" s="265"/>
      <c r="B9" s="956"/>
      <c r="C9" s="957"/>
      <c r="D9" s="957"/>
      <c r="E9" s="957"/>
      <c r="F9" s="957"/>
      <c r="G9" s="958"/>
      <c r="H9" s="971" t="s">
        <v>2378</v>
      </c>
      <c r="I9" s="972"/>
      <c r="J9" s="972"/>
      <c r="K9" s="972"/>
      <c r="L9" s="972"/>
      <c r="M9" s="972"/>
      <c r="N9" s="972"/>
      <c r="O9" s="972"/>
      <c r="P9" s="972"/>
      <c r="Q9" s="972"/>
      <c r="R9" s="972"/>
      <c r="S9" s="972"/>
      <c r="T9" s="972"/>
      <c r="U9" s="972"/>
      <c r="V9" s="972"/>
      <c r="W9" s="972"/>
      <c r="X9" s="972"/>
      <c r="Y9" s="972"/>
      <c r="Z9" s="972"/>
      <c r="AA9" s="972"/>
      <c r="AB9" s="972"/>
      <c r="AC9" s="972"/>
      <c r="AD9" s="972"/>
      <c r="AE9" s="972"/>
      <c r="AF9" s="972"/>
      <c r="AG9" s="972"/>
      <c r="AH9" s="972"/>
      <c r="AI9" s="972"/>
      <c r="AJ9" s="972"/>
      <c r="AK9" s="973"/>
      <c r="AL9" s="265"/>
    </row>
    <row r="10" spans="1:39" s="266" customFormat="1" ht="16.5" customHeight="1">
      <c r="A10" s="265"/>
      <c r="B10" s="956"/>
      <c r="C10" s="957"/>
      <c r="D10" s="957"/>
      <c r="E10" s="957"/>
      <c r="F10" s="957"/>
      <c r="G10" s="958"/>
      <c r="H10" s="974" t="s">
        <v>2379</v>
      </c>
      <c r="I10" s="959"/>
      <c r="J10" s="959"/>
      <c r="K10" s="959"/>
      <c r="L10" s="959"/>
      <c r="M10" s="959"/>
      <c r="N10" s="959"/>
      <c r="O10" s="959"/>
      <c r="P10" s="959"/>
      <c r="Q10" s="959"/>
      <c r="R10" s="959"/>
      <c r="S10" s="959"/>
      <c r="T10" s="959"/>
      <c r="U10" s="959"/>
      <c r="V10" s="959"/>
      <c r="W10" s="959"/>
      <c r="X10" s="959"/>
      <c r="Y10" s="959"/>
      <c r="Z10" s="959"/>
      <c r="AA10" s="959"/>
      <c r="AB10" s="959"/>
      <c r="AC10" s="959"/>
      <c r="AD10" s="959"/>
      <c r="AE10" s="959"/>
      <c r="AF10" s="959"/>
      <c r="AG10" s="959"/>
      <c r="AH10" s="959"/>
      <c r="AI10" s="959"/>
      <c r="AJ10" s="959"/>
      <c r="AK10" s="960"/>
      <c r="AL10" s="265"/>
    </row>
    <row r="11" spans="1:39" s="266" customFormat="1" ht="13.5" customHeight="1">
      <c r="A11" s="265"/>
      <c r="B11" s="975" t="s">
        <v>23</v>
      </c>
      <c r="C11" s="976"/>
      <c r="D11" s="976"/>
      <c r="E11" s="976"/>
      <c r="F11" s="976"/>
      <c r="G11" s="977"/>
      <c r="H11" s="539" t="s">
        <v>2380</v>
      </c>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40"/>
      <c r="AL11" s="265"/>
    </row>
    <row r="12" spans="1:39" s="266" customFormat="1" ht="22.5" customHeight="1">
      <c r="A12" s="265"/>
      <c r="B12" s="956" t="s">
        <v>2167</v>
      </c>
      <c r="C12" s="957"/>
      <c r="D12" s="957"/>
      <c r="E12" s="957"/>
      <c r="F12" s="957"/>
      <c r="G12" s="958"/>
      <c r="H12" s="959" t="s">
        <v>2381</v>
      </c>
      <c r="I12" s="959"/>
      <c r="J12" s="959"/>
      <c r="K12" s="959"/>
      <c r="L12" s="959"/>
      <c r="M12" s="959"/>
      <c r="N12" s="959"/>
      <c r="O12" s="959"/>
      <c r="P12" s="959"/>
      <c r="Q12" s="959"/>
      <c r="R12" s="959"/>
      <c r="S12" s="959"/>
      <c r="T12" s="959"/>
      <c r="U12" s="959"/>
      <c r="V12" s="959"/>
      <c r="W12" s="959"/>
      <c r="X12" s="959"/>
      <c r="Y12" s="959"/>
      <c r="Z12" s="959"/>
      <c r="AA12" s="959"/>
      <c r="AB12" s="959"/>
      <c r="AC12" s="959"/>
      <c r="AD12" s="959"/>
      <c r="AE12" s="959"/>
      <c r="AF12" s="959"/>
      <c r="AG12" s="959"/>
      <c r="AH12" s="959"/>
      <c r="AI12" s="959"/>
      <c r="AJ12" s="959"/>
      <c r="AK12" s="960"/>
      <c r="AL12" s="265"/>
    </row>
    <row r="13" spans="1:39" s="266" customFormat="1" ht="18.75" customHeight="1">
      <c r="A13" s="265"/>
      <c r="B13" s="961" t="s">
        <v>2168</v>
      </c>
      <c r="C13" s="961"/>
      <c r="D13" s="961"/>
      <c r="E13" s="961"/>
      <c r="F13" s="961"/>
      <c r="G13" s="961"/>
      <c r="H13" s="962" t="s">
        <v>28</v>
      </c>
      <c r="I13" s="961"/>
      <c r="J13" s="961"/>
      <c r="K13" s="961"/>
      <c r="L13" s="963" t="s">
        <v>2382</v>
      </c>
      <c r="M13" s="964"/>
      <c r="N13" s="964"/>
      <c r="O13" s="964"/>
      <c r="P13" s="964"/>
      <c r="Q13" s="964"/>
      <c r="R13" s="964"/>
      <c r="S13" s="964"/>
      <c r="T13" s="964"/>
      <c r="U13" s="965"/>
      <c r="V13" s="966" t="s">
        <v>2383</v>
      </c>
      <c r="W13" s="967"/>
      <c r="X13" s="967"/>
      <c r="Y13" s="962"/>
      <c r="Z13" s="963" t="s">
        <v>2384</v>
      </c>
      <c r="AA13" s="964"/>
      <c r="AB13" s="964"/>
      <c r="AC13" s="964"/>
      <c r="AD13" s="964"/>
      <c r="AE13" s="964"/>
      <c r="AF13" s="964"/>
      <c r="AG13" s="964"/>
      <c r="AH13" s="964"/>
      <c r="AI13" s="964"/>
      <c r="AJ13" s="964"/>
      <c r="AK13" s="965"/>
      <c r="AL13" s="265"/>
    </row>
    <row r="14" spans="1:39" ht="7.5" customHeight="1">
      <c r="A14" s="256"/>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256"/>
    </row>
    <row r="15" spans="1:39" ht="18" customHeight="1">
      <c r="A15" s="256"/>
      <c r="B15" s="272" t="s">
        <v>33</v>
      </c>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56"/>
    </row>
    <row r="16" spans="1:39" ht="18.75" customHeight="1">
      <c r="A16" s="256"/>
      <c r="B16" s="274" t="s">
        <v>34</v>
      </c>
      <c r="C16" s="275"/>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256"/>
    </row>
    <row r="17" spans="1:55" ht="18.75" customHeight="1">
      <c r="B17" s="557" t="s">
        <v>35</v>
      </c>
      <c r="C17" s="558"/>
      <c r="D17" s="558"/>
      <c r="E17" s="558"/>
      <c r="F17" s="558"/>
      <c r="G17" s="558"/>
      <c r="H17" s="558"/>
      <c r="I17" s="558"/>
      <c r="J17" s="558"/>
      <c r="K17" s="558"/>
      <c r="L17" s="558"/>
      <c r="M17" s="558"/>
      <c r="N17" s="558"/>
      <c r="O17" s="558"/>
      <c r="P17" s="558"/>
      <c r="Q17" s="558"/>
      <c r="R17" s="558"/>
      <c r="S17" s="558"/>
      <c r="T17" s="558"/>
      <c r="U17" s="558"/>
      <c r="V17" s="558"/>
      <c r="W17" s="559"/>
      <c r="X17" s="172"/>
      <c r="Y17" s="172"/>
      <c r="Z17" s="172"/>
      <c r="AA17" s="172"/>
      <c r="AB17" s="172"/>
      <c r="AC17" s="172"/>
      <c r="AD17" s="172"/>
      <c r="AE17" s="172"/>
      <c r="AF17" s="172"/>
      <c r="AG17" s="172"/>
      <c r="AH17" s="172"/>
      <c r="AI17" s="172"/>
      <c r="AJ17" s="172"/>
      <c r="AK17" s="172"/>
      <c r="AL17" s="256"/>
    </row>
    <row r="18" spans="1:55" ht="26.25" customHeight="1">
      <c r="A18" s="256"/>
      <c r="B18" s="276" t="s">
        <v>37</v>
      </c>
      <c r="C18" s="545" t="s">
        <v>38</v>
      </c>
      <c r="D18" s="545"/>
      <c r="E18" s="545"/>
      <c r="F18" s="545"/>
      <c r="G18" s="545"/>
      <c r="H18" s="545"/>
      <c r="I18" s="545"/>
      <c r="J18" s="545"/>
      <c r="K18" s="545"/>
      <c r="L18" s="545"/>
      <c r="M18" s="545"/>
      <c r="N18" s="545"/>
      <c r="O18" s="545"/>
      <c r="P18" s="560"/>
      <c r="Q18" s="546">
        <f>SUM('別紙様式6-2 事業所個票１:事業所個票10'!V51,'別紙様式6-2 事業所個票１:事業所個票10'!AC51)</f>
        <v>12781520</v>
      </c>
      <c r="R18" s="547"/>
      <c r="S18" s="547"/>
      <c r="T18" s="547"/>
      <c r="U18" s="547"/>
      <c r="V18" s="548"/>
      <c r="W18" s="277" t="s">
        <v>2421</v>
      </c>
      <c r="X18" s="256"/>
      <c r="Y18" s="256"/>
      <c r="Z18" s="172"/>
      <c r="AA18" s="172"/>
      <c r="AB18" s="172"/>
      <c r="AC18" s="172"/>
      <c r="AD18" s="256"/>
      <c r="AE18" s="256"/>
      <c r="AF18" s="256"/>
      <c r="AG18" s="256"/>
      <c r="AH18" s="256"/>
      <c r="AI18" s="256"/>
      <c r="AJ18" s="256"/>
      <c r="AK18" s="256"/>
      <c r="AL18" s="256"/>
    </row>
    <row r="19" spans="1:55" ht="26.25" customHeight="1" thickBot="1">
      <c r="A19" s="256"/>
      <c r="B19" s="278"/>
      <c r="C19" s="279" t="s">
        <v>39</v>
      </c>
      <c r="D19" s="544" t="s">
        <v>40</v>
      </c>
      <c r="E19" s="544"/>
      <c r="F19" s="544"/>
      <c r="G19" s="544"/>
      <c r="H19" s="544"/>
      <c r="I19" s="544"/>
      <c r="J19" s="544"/>
      <c r="K19" s="544"/>
      <c r="L19" s="544"/>
      <c r="M19" s="544"/>
      <c r="N19" s="544"/>
      <c r="O19" s="544"/>
      <c r="P19" s="561"/>
      <c r="Q19" s="546">
        <f>SUM('別紙様式6-2 事業所個票１:事業所個票10'!BI51)</f>
        <v>6008224</v>
      </c>
      <c r="R19" s="547"/>
      <c r="S19" s="547"/>
      <c r="T19" s="547"/>
      <c r="U19" s="547"/>
      <c r="V19" s="548"/>
      <c r="W19" s="277" t="s">
        <v>36</v>
      </c>
      <c r="X19" s="256"/>
      <c r="Y19" s="256"/>
      <c r="Z19" s="172"/>
      <c r="AA19" s="172"/>
      <c r="AB19" s="256"/>
      <c r="AC19" s="256"/>
      <c r="AD19" s="256"/>
      <c r="AE19" s="256"/>
      <c r="AF19" s="256"/>
      <c r="AG19" s="256"/>
      <c r="AH19" s="256"/>
      <c r="AI19" s="256"/>
      <c r="AJ19" s="256"/>
      <c r="AK19" s="256"/>
      <c r="AL19" s="256"/>
    </row>
    <row r="20" spans="1:55" ht="30" customHeight="1" thickBot="1">
      <c r="A20" s="256"/>
      <c r="B20" s="280"/>
      <c r="C20" s="281"/>
      <c r="D20" s="282" t="s">
        <v>41</v>
      </c>
      <c r="E20" s="544" t="s">
        <v>42</v>
      </c>
      <c r="F20" s="544"/>
      <c r="G20" s="544"/>
      <c r="H20" s="544"/>
      <c r="I20" s="544"/>
      <c r="J20" s="544"/>
      <c r="K20" s="544"/>
      <c r="L20" s="544"/>
      <c r="M20" s="544"/>
      <c r="N20" s="544"/>
      <c r="O20" s="544"/>
      <c r="P20" s="562"/>
      <c r="Q20" s="554">
        <v>2200000</v>
      </c>
      <c r="R20" s="555"/>
      <c r="S20" s="555"/>
      <c r="T20" s="555"/>
      <c r="U20" s="555"/>
      <c r="V20" s="556"/>
      <c r="W20" s="283" t="s">
        <v>36</v>
      </c>
      <c r="X20" s="172" t="s">
        <v>43</v>
      </c>
      <c r="Y20" s="284" t="str">
        <f>IF(Q20&gt;Q19,"×","")</f>
        <v/>
      </c>
      <c r="Z20" s="256"/>
      <c r="AA20" s="256"/>
      <c r="AB20" s="256"/>
      <c r="AC20" s="256"/>
      <c r="AD20" s="256"/>
      <c r="AE20" s="256"/>
      <c r="AF20" s="256"/>
      <c r="AG20" s="256"/>
      <c r="AH20" s="256"/>
      <c r="AI20" s="256"/>
      <c r="AJ20" s="256"/>
      <c r="AK20" s="256"/>
      <c r="AL20" s="256"/>
      <c r="AM20" s="541" t="s">
        <v>2226</v>
      </c>
      <c r="AN20" s="542"/>
      <c r="AO20" s="542"/>
      <c r="AP20" s="542"/>
      <c r="AQ20" s="542"/>
      <c r="AR20" s="542"/>
      <c r="AS20" s="542"/>
      <c r="AT20" s="542"/>
      <c r="AU20" s="542"/>
      <c r="AV20" s="542"/>
      <c r="AW20" s="542"/>
      <c r="AX20" s="542"/>
      <c r="AY20" s="542"/>
      <c r="AZ20" s="542"/>
      <c r="BA20" s="542"/>
      <c r="BB20" s="542"/>
      <c r="BC20" s="543"/>
    </row>
    <row r="21" spans="1:55" ht="28.5" customHeight="1" thickBot="1">
      <c r="A21" s="256"/>
      <c r="B21" s="285" t="s">
        <v>44</v>
      </c>
      <c r="C21" s="544" t="s">
        <v>2227</v>
      </c>
      <c r="D21" s="545"/>
      <c r="E21" s="545"/>
      <c r="F21" s="545"/>
      <c r="G21" s="545"/>
      <c r="H21" s="545"/>
      <c r="I21" s="545"/>
      <c r="J21" s="545"/>
      <c r="K21" s="545"/>
      <c r="L21" s="545"/>
      <c r="M21" s="545"/>
      <c r="N21" s="545"/>
      <c r="O21" s="545"/>
      <c r="P21" s="545"/>
      <c r="Q21" s="546">
        <f>Q18-Q20</f>
        <v>10581520</v>
      </c>
      <c r="R21" s="547"/>
      <c r="S21" s="547"/>
      <c r="T21" s="547"/>
      <c r="U21" s="547"/>
      <c r="V21" s="548"/>
      <c r="W21" s="286" t="s">
        <v>36</v>
      </c>
      <c r="X21" s="172" t="s">
        <v>43</v>
      </c>
      <c r="Y21" s="549" t="str">
        <f>IFERROR(IF(Q22&gt;=Q21,"○","×"),"")</f>
        <v>○</v>
      </c>
      <c r="Z21" s="256"/>
      <c r="AA21" s="256"/>
      <c r="AB21" s="256"/>
      <c r="AC21" s="256"/>
      <c r="AD21" s="256"/>
      <c r="AE21" s="256"/>
      <c r="AF21" s="256"/>
      <c r="AG21" s="256"/>
      <c r="AH21" s="256"/>
      <c r="AI21" s="256"/>
      <c r="AJ21" s="256"/>
      <c r="AK21" s="256"/>
      <c r="AL21" s="256"/>
      <c r="AM21" s="551" t="s">
        <v>2329</v>
      </c>
      <c r="AN21" s="552"/>
      <c r="AO21" s="552"/>
      <c r="AP21" s="552"/>
      <c r="AQ21" s="552"/>
      <c r="AR21" s="552"/>
      <c r="AS21" s="552"/>
      <c r="AT21" s="552"/>
      <c r="AU21" s="552"/>
      <c r="AV21" s="552"/>
      <c r="AW21" s="552"/>
      <c r="AX21" s="552"/>
      <c r="AY21" s="552"/>
      <c r="AZ21" s="552"/>
      <c r="BA21" s="552"/>
      <c r="BB21" s="552"/>
      <c r="BC21" s="553"/>
    </row>
    <row r="22" spans="1:55" ht="30" customHeight="1" thickBot="1">
      <c r="A22" s="256"/>
      <c r="B22" s="285" t="s">
        <v>45</v>
      </c>
      <c r="C22" s="544" t="s">
        <v>46</v>
      </c>
      <c r="D22" s="544"/>
      <c r="E22" s="544"/>
      <c r="F22" s="544"/>
      <c r="G22" s="544"/>
      <c r="H22" s="544"/>
      <c r="I22" s="544"/>
      <c r="J22" s="544"/>
      <c r="K22" s="544"/>
      <c r="L22" s="544"/>
      <c r="M22" s="544"/>
      <c r="N22" s="544"/>
      <c r="O22" s="544"/>
      <c r="P22" s="544"/>
      <c r="Q22" s="554">
        <v>11000000</v>
      </c>
      <c r="R22" s="555"/>
      <c r="S22" s="555"/>
      <c r="T22" s="555"/>
      <c r="U22" s="555"/>
      <c r="V22" s="556"/>
      <c r="W22" s="287" t="s">
        <v>36</v>
      </c>
      <c r="X22" s="172" t="s">
        <v>43</v>
      </c>
      <c r="Y22" s="550"/>
      <c r="Z22" s="172"/>
      <c r="AA22" s="172"/>
      <c r="AB22" s="256"/>
      <c r="AC22" s="256"/>
      <c r="AD22" s="256"/>
      <c r="AE22" s="256"/>
      <c r="AF22" s="256"/>
      <c r="AG22" s="256"/>
      <c r="AH22" s="256"/>
      <c r="AI22" s="256"/>
      <c r="AJ22" s="256"/>
      <c r="AK22" s="256"/>
      <c r="AL22" s="256"/>
    </row>
    <row r="23" spans="1:55" ht="12.75" customHeight="1">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256"/>
      <c r="AC23" s="256"/>
      <c r="AD23" s="256"/>
      <c r="AE23" s="256"/>
      <c r="AF23" s="256"/>
      <c r="AG23" s="256"/>
      <c r="AH23" s="256"/>
      <c r="AI23" s="256"/>
      <c r="AJ23" s="256"/>
      <c r="AK23" s="256"/>
      <c r="AL23" s="256"/>
    </row>
    <row r="24" spans="1:55" ht="17.25" customHeight="1" thickBot="1">
      <c r="A24" s="256"/>
      <c r="B24" s="557" t="s">
        <v>47</v>
      </c>
      <c r="C24" s="558"/>
      <c r="D24" s="558"/>
      <c r="E24" s="558"/>
      <c r="F24" s="558"/>
      <c r="G24" s="558"/>
      <c r="H24" s="558"/>
      <c r="I24" s="558"/>
      <c r="J24" s="558"/>
      <c r="K24" s="558"/>
      <c r="L24" s="558"/>
      <c r="M24" s="558"/>
      <c r="N24" s="558"/>
      <c r="O24" s="558"/>
      <c r="P24" s="558"/>
      <c r="Q24" s="978"/>
      <c r="R24" s="978"/>
      <c r="S24" s="978"/>
      <c r="T24" s="978"/>
      <c r="U24" s="978"/>
      <c r="V24" s="978"/>
      <c r="W24" s="559"/>
      <c r="X24" s="172"/>
      <c r="Y24" s="172"/>
      <c r="Z24" s="172"/>
      <c r="AA24" s="172"/>
      <c r="AB24" s="256"/>
      <c r="AC24" s="256"/>
      <c r="AD24" s="256"/>
      <c r="AE24" s="256"/>
      <c r="AF24" s="256"/>
      <c r="AG24" s="256"/>
      <c r="AH24" s="256"/>
      <c r="AI24" s="256"/>
      <c r="AJ24" s="256"/>
      <c r="AK24" s="256"/>
      <c r="AL24" s="256"/>
    </row>
    <row r="25" spans="1:55" ht="27" customHeight="1" thickBot="1">
      <c r="A25" s="256"/>
      <c r="B25" s="285" t="s">
        <v>48</v>
      </c>
      <c r="C25" s="544" t="s">
        <v>2228</v>
      </c>
      <c r="D25" s="544"/>
      <c r="E25" s="544"/>
      <c r="F25" s="544"/>
      <c r="G25" s="544"/>
      <c r="H25" s="544"/>
      <c r="I25" s="544"/>
      <c r="J25" s="544"/>
      <c r="K25" s="544"/>
      <c r="L25" s="544"/>
      <c r="M25" s="544"/>
      <c r="N25" s="544"/>
      <c r="O25" s="544"/>
      <c r="P25" s="561"/>
      <c r="Q25" s="940">
        <f>Q19-Q20</f>
        <v>3808224</v>
      </c>
      <c r="R25" s="941"/>
      <c r="S25" s="941"/>
      <c r="T25" s="941"/>
      <c r="U25" s="941"/>
      <c r="V25" s="941"/>
      <c r="W25" s="277" t="s">
        <v>36</v>
      </c>
      <c r="X25" s="172" t="s">
        <v>43</v>
      </c>
      <c r="Y25" s="705" t="str">
        <f>IFERROR(IF(Q25&lt;=0,"",IF(Q26&gt;=Q25,"○","△")),"")</f>
        <v>△</v>
      </c>
      <c r="Z25" s="172" t="s">
        <v>43</v>
      </c>
      <c r="AA25" s="549" t="str">
        <f>IFERROR(IF(Y25="△",IF(Q28&gt;=Q25,"○","×"),""),"")</f>
        <v>○</v>
      </c>
      <c r="AB25" s="256"/>
      <c r="AC25" s="256"/>
      <c r="AD25" s="256"/>
      <c r="AE25" s="256"/>
      <c r="AF25" s="256"/>
      <c r="AG25" s="256"/>
      <c r="AH25" s="256"/>
      <c r="AI25" s="256"/>
      <c r="AJ25" s="256"/>
      <c r="AK25" s="256"/>
      <c r="AL25" s="256"/>
    </row>
    <row r="26" spans="1:55" ht="37.5" customHeight="1" thickBot="1">
      <c r="A26" s="256"/>
      <c r="B26" s="285" t="s">
        <v>49</v>
      </c>
      <c r="C26" s="544" t="s">
        <v>2330</v>
      </c>
      <c r="D26" s="544"/>
      <c r="E26" s="544"/>
      <c r="F26" s="544"/>
      <c r="G26" s="544"/>
      <c r="H26" s="544"/>
      <c r="I26" s="544"/>
      <c r="J26" s="544"/>
      <c r="K26" s="544"/>
      <c r="L26" s="544"/>
      <c r="M26" s="544"/>
      <c r="N26" s="544"/>
      <c r="O26" s="544"/>
      <c r="P26" s="561"/>
      <c r="Q26" s="554">
        <v>2300000</v>
      </c>
      <c r="R26" s="555"/>
      <c r="S26" s="555"/>
      <c r="T26" s="555"/>
      <c r="U26" s="555"/>
      <c r="V26" s="556"/>
      <c r="W26" s="277" t="s">
        <v>36</v>
      </c>
      <c r="X26" s="172" t="s">
        <v>43</v>
      </c>
      <c r="Y26" s="706"/>
      <c r="Z26" s="172"/>
      <c r="AA26" s="942"/>
      <c r="AB26" s="256"/>
      <c r="AC26" s="256"/>
      <c r="AD26" s="256"/>
      <c r="AE26" s="256"/>
      <c r="AF26" s="256"/>
      <c r="AG26" s="256"/>
      <c r="AH26" s="256"/>
      <c r="AI26" s="256"/>
      <c r="AJ26" s="256"/>
      <c r="AK26" s="256"/>
      <c r="AL26" s="256"/>
    </row>
    <row r="27" spans="1:55" ht="26.25" customHeight="1" thickBot="1">
      <c r="A27" s="256"/>
      <c r="B27" s="285" t="s">
        <v>50</v>
      </c>
      <c r="C27" s="544" t="s">
        <v>2229</v>
      </c>
      <c r="D27" s="544"/>
      <c r="E27" s="544"/>
      <c r="F27" s="544"/>
      <c r="G27" s="544"/>
      <c r="H27" s="544"/>
      <c r="I27" s="544"/>
      <c r="J27" s="544"/>
      <c r="K27" s="544"/>
      <c r="L27" s="544"/>
      <c r="M27" s="544"/>
      <c r="N27" s="544"/>
      <c r="O27" s="544"/>
      <c r="P27" s="561"/>
      <c r="Q27" s="554">
        <v>1600000</v>
      </c>
      <c r="R27" s="555"/>
      <c r="S27" s="555"/>
      <c r="T27" s="555"/>
      <c r="U27" s="555"/>
      <c r="V27" s="556"/>
      <c r="W27" s="277" t="s">
        <v>36</v>
      </c>
      <c r="X27" s="172"/>
      <c r="Y27" s="172"/>
      <c r="Z27" s="172"/>
      <c r="AA27" s="942"/>
      <c r="AB27" s="256"/>
      <c r="AC27" s="256"/>
      <c r="AD27" s="256"/>
      <c r="AE27" s="256"/>
      <c r="AF27" s="256"/>
      <c r="AG27" s="256"/>
      <c r="AH27" s="256"/>
      <c r="AI27" s="256"/>
      <c r="AJ27" s="256"/>
      <c r="AK27" s="256"/>
      <c r="AL27" s="256"/>
      <c r="AM27" s="631" t="s">
        <v>2331</v>
      </c>
      <c r="AN27" s="632"/>
      <c r="AO27" s="632"/>
      <c r="AP27" s="632"/>
      <c r="AQ27" s="632"/>
      <c r="AR27" s="632"/>
      <c r="AS27" s="632"/>
      <c r="AT27" s="632"/>
      <c r="AU27" s="632"/>
      <c r="AV27" s="632"/>
      <c r="AW27" s="632"/>
      <c r="AX27" s="632"/>
      <c r="AY27" s="632"/>
      <c r="AZ27" s="632"/>
      <c r="BA27" s="632"/>
      <c r="BB27" s="632"/>
      <c r="BC27" s="633"/>
    </row>
    <row r="28" spans="1:55" ht="16.5" customHeight="1" thickBot="1">
      <c r="A28" s="256"/>
      <c r="B28" s="285" t="s">
        <v>51</v>
      </c>
      <c r="C28" s="544" t="s">
        <v>2230</v>
      </c>
      <c r="D28" s="544"/>
      <c r="E28" s="544"/>
      <c r="F28" s="544"/>
      <c r="G28" s="544"/>
      <c r="H28" s="544"/>
      <c r="I28" s="544"/>
      <c r="J28" s="544"/>
      <c r="K28" s="544"/>
      <c r="L28" s="544"/>
      <c r="M28" s="544"/>
      <c r="N28" s="544"/>
      <c r="O28" s="544"/>
      <c r="P28" s="561"/>
      <c r="Q28" s="936">
        <f>Q26+Q27</f>
        <v>3900000</v>
      </c>
      <c r="R28" s="937"/>
      <c r="S28" s="937"/>
      <c r="T28" s="937"/>
      <c r="U28" s="937"/>
      <c r="V28" s="938"/>
      <c r="W28" s="277" t="s">
        <v>36</v>
      </c>
      <c r="X28" s="256"/>
      <c r="Y28" s="256"/>
      <c r="Z28" s="256" t="s">
        <v>43</v>
      </c>
      <c r="AA28" s="550"/>
      <c r="AB28" s="256"/>
      <c r="AC28" s="256"/>
      <c r="AD28" s="256"/>
      <c r="AE28" s="256"/>
      <c r="AF28" s="256"/>
      <c r="AG28" s="256"/>
      <c r="AH28" s="256"/>
      <c r="AI28" s="256"/>
      <c r="AJ28" s="256"/>
      <c r="AK28" s="256"/>
      <c r="AL28" s="256"/>
      <c r="AM28" s="634"/>
      <c r="AN28" s="635"/>
      <c r="AO28" s="635"/>
      <c r="AP28" s="635"/>
      <c r="AQ28" s="635"/>
      <c r="AR28" s="635"/>
      <c r="AS28" s="635"/>
      <c r="AT28" s="635"/>
      <c r="AU28" s="635"/>
      <c r="AV28" s="635"/>
      <c r="AW28" s="635"/>
      <c r="AX28" s="635"/>
      <c r="AY28" s="635"/>
      <c r="AZ28" s="635"/>
      <c r="BA28" s="635"/>
      <c r="BB28" s="635"/>
      <c r="BC28" s="636"/>
    </row>
    <row r="29" spans="1:55" ht="3.75" customHeight="1">
      <c r="A29" s="172"/>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U29" s="288"/>
      <c r="AV29" s="289"/>
      <c r="AW29" s="289"/>
      <c r="AX29" s="289"/>
      <c r="AY29" s="289"/>
      <c r="AZ29" s="289"/>
    </row>
    <row r="30" spans="1:55" ht="16.5" customHeight="1">
      <c r="A30" s="290"/>
      <c r="B30" s="291" t="s">
        <v>31</v>
      </c>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row>
    <row r="31" spans="1:55" ht="37.5" customHeight="1">
      <c r="A31" s="256"/>
      <c r="B31" s="292" t="s">
        <v>32</v>
      </c>
      <c r="C31" s="939" t="s">
        <v>2395</v>
      </c>
      <c r="D31" s="939"/>
      <c r="E31" s="939"/>
      <c r="F31" s="939"/>
      <c r="G31" s="939"/>
      <c r="H31" s="939"/>
      <c r="I31" s="939"/>
      <c r="J31" s="939"/>
      <c r="K31" s="939"/>
      <c r="L31" s="939"/>
      <c r="M31" s="939"/>
      <c r="N31" s="939"/>
      <c r="O31" s="939"/>
      <c r="P31" s="939"/>
      <c r="Q31" s="939"/>
      <c r="R31" s="939"/>
      <c r="S31" s="939"/>
      <c r="T31" s="939"/>
      <c r="U31" s="939"/>
      <c r="V31" s="939"/>
      <c r="W31" s="939"/>
      <c r="X31" s="939"/>
      <c r="Y31" s="939"/>
      <c r="Z31" s="939"/>
      <c r="AA31" s="939"/>
      <c r="AB31" s="939"/>
      <c r="AC31" s="939"/>
      <c r="AD31" s="939"/>
      <c r="AE31" s="939"/>
      <c r="AF31" s="939"/>
      <c r="AG31" s="939"/>
      <c r="AH31" s="939"/>
      <c r="AI31" s="939"/>
      <c r="AJ31" s="939"/>
      <c r="AK31" s="939"/>
      <c r="AL31" s="256"/>
    </row>
    <row r="32" spans="1:55" ht="48" customHeight="1">
      <c r="A32" s="256"/>
      <c r="B32" s="292" t="s">
        <v>32</v>
      </c>
      <c r="C32" s="939" t="s">
        <v>2231</v>
      </c>
      <c r="D32" s="939"/>
      <c r="E32" s="939"/>
      <c r="F32" s="939"/>
      <c r="G32" s="939"/>
      <c r="H32" s="939"/>
      <c r="I32" s="939"/>
      <c r="J32" s="939"/>
      <c r="K32" s="939"/>
      <c r="L32" s="939"/>
      <c r="M32" s="939"/>
      <c r="N32" s="939"/>
      <c r="O32" s="939"/>
      <c r="P32" s="939"/>
      <c r="Q32" s="939"/>
      <c r="R32" s="939"/>
      <c r="S32" s="939"/>
      <c r="T32" s="939"/>
      <c r="U32" s="939"/>
      <c r="V32" s="939"/>
      <c r="W32" s="939"/>
      <c r="X32" s="939"/>
      <c r="Y32" s="939"/>
      <c r="Z32" s="939"/>
      <c r="AA32" s="939"/>
      <c r="AB32" s="939"/>
      <c r="AC32" s="939"/>
      <c r="AD32" s="939"/>
      <c r="AE32" s="939"/>
      <c r="AF32" s="939"/>
      <c r="AG32" s="939"/>
      <c r="AH32" s="939"/>
      <c r="AI32" s="939"/>
      <c r="AJ32" s="939"/>
      <c r="AK32" s="939"/>
      <c r="AL32" s="256"/>
    </row>
    <row r="33" spans="1:55" ht="24.75" customHeight="1">
      <c r="A33" s="256"/>
      <c r="B33" s="292" t="s">
        <v>32</v>
      </c>
      <c r="C33" s="939" t="s">
        <v>2232</v>
      </c>
      <c r="D33" s="939"/>
      <c r="E33" s="939"/>
      <c r="F33" s="939"/>
      <c r="G33" s="939"/>
      <c r="H33" s="939"/>
      <c r="I33" s="939"/>
      <c r="J33" s="939"/>
      <c r="K33" s="939"/>
      <c r="L33" s="939"/>
      <c r="M33" s="939"/>
      <c r="N33" s="939"/>
      <c r="O33" s="939"/>
      <c r="P33" s="939"/>
      <c r="Q33" s="939"/>
      <c r="R33" s="939"/>
      <c r="S33" s="939"/>
      <c r="T33" s="939"/>
      <c r="U33" s="939"/>
      <c r="V33" s="939"/>
      <c r="W33" s="939"/>
      <c r="X33" s="939"/>
      <c r="Y33" s="939"/>
      <c r="Z33" s="939"/>
      <c r="AA33" s="939"/>
      <c r="AB33" s="939"/>
      <c r="AC33" s="939"/>
      <c r="AD33" s="939"/>
      <c r="AE33" s="939"/>
      <c r="AF33" s="939"/>
      <c r="AG33" s="939"/>
      <c r="AH33" s="939"/>
      <c r="AI33" s="939"/>
      <c r="AJ33" s="939"/>
      <c r="AK33" s="939"/>
      <c r="AL33" s="256"/>
    </row>
    <row r="34" spans="1:55" ht="35.25" customHeight="1">
      <c r="A34" s="256"/>
      <c r="B34" s="292" t="s">
        <v>32</v>
      </c>
      <c r="C34" s="939" t="s">
        <v>2332</v>
      </c>
      <c r="D34" s="939"/>
      <c r="E34" s="939"/>
      <c r="F34" s="939"/>
      <c r="G34" s="939"/>
      <c r="H34" s="939"/>
      <c r="I34" s="939"/>
      <c r="J34" s="939"/>
      <c r="K34" s="939"/>
      <c r="L34" s="939"/>
      <c r="M34" s="939"/>
      <c r="N34" s="939"/>
      <c r="O34" s="939"/>
      <c r="P34" s="939"/>
      <c r="Q34" s="939"/>
      <c r="R34" s="939"/>
      <c r="S34" s="939"/>
      <c r="T34" s="939"/>
      <c r="U34" s="939"/>
      <c r="V34" s="939"/>
      <c r="W34" s="939"/>
      <c r="X34" s="939"/>
      <c r="Y34" s="939"/>
      <c r="Z34" s="939"/>
      <c r="AA34" s="939"/>
      <c r="AB34" s="939"/>
      <c r="AC34" s="939"/>
      <c r="AD34" s="939"/>
      <c r="AE34" s="939"/>
      <c r="AF34" s="939"/>
      <c r="AG34" s="939"/>
      <c r="AH34" s="939"/>
      <c r="AI34" s="939"/>
      <c r="AJ34" s="939"/>
      <c r="AK34" s="939"/>
      <c r="AL34" s="256"/>
    </row>
    <row r="35" spans="1:55" ht="6.75" customHeight="1">
      <c r="A35" s="256"/>
      <c r="B35" s="293"/>
      <c r="C35" s="291"/>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row>
    <row r="36" spans="1:55" ht="18" customHeight="1" thickBot="1">
      <c r="A36" s="256"/>
      <c r="B36" s="274" t="s">
        <v>2150</v>
      </c>
      <c r="C36" s="275"/>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256"/>
      <c r="AM36" s="162" t="b">
        <v>1</v>
      </c>
      <c r="BA36" s="294"/>
    </row>
    <row r="37" spans="1:55" ht="18.75" customHeight="1" thickBot="1">
      <c r="A37" s="256"/>
      <c r="B37" s="933" t="b">
        <v>1</v>
      </c>
      <c r="C37" s="934"/>
      <c r="D37" s="833" t="s">
        <v>52</v>
      </c>
      <c r="E37" s="935"/>
      <c r="F37" s="935"/>
      <c r="G37" s="935"/>
      <c r="H37" s="935"/>
      <c r="I37" s="935"/>
      <c r="J37" s="935"/>
      <c r="K37" s="935"/>
      <c r="L37" s="935"/>
      <c r="M37" s="935"/>
      <c r="N37" s="935"/>
      <c r="O37" s="935"/>
      <c r="P37" s="935"/>
      <c r="Q37" s="935"/>
      <c r="R37" s="935"/>
      <c r="S37" s="935"/>
      <c r="T37" s="935"/>
      <c r="U37" s="935"/>
      <c r="V37" s="935"/>
      <c r="W37" s="935"/>
      <c r="X37" s="935"/>
      <c r="Y37" s="935"/>
      <c r="Z37" s="935"/>
      <c r="AA37" s="172" t="s">
        <v>43</v>
      </c>
      <c r="AB37" s="284" t="str">
        <f>IFERROR(IF(AM36=TRUE,"○","×"),"")</f>
        <v>○</v>
      </c>
      <c r="AC37" s="172"/>
      <c r="AD37" s="172"/>
      <c r="AE37" s="172"/>
      <c r="AF37" s="172"/>
      <c r="AG37" s="172"/>
      <c r="AH37" s="172"/>
      <c r="AI37" s="172"/>
      <c r="AJ37" s="172"/>
      <c r="AK37" s="172"/>
      <c r="AL37" s="256"/>
      <c r="AM37" s="551" t="s">
        <v>53</v>
      </c>
      <c r="AN37" s="552"/>
      <c r="AO37" s="552"/>
      <c r="AP37" s="552"/>
      <c r="AQ37" s="552"/>
      <c r="AR37" s="552"/>
      <c r="AS37" s="552"/>
      <c r="AT37" s="552"/>
      <c r="AU37" s="552"/>
      <c r="AV37" s="552"/>
      <c r="AW37" s="552"/>
      <c r="AX37" s="552"/>
      <c r="AY37" s="552"/>
      <c r="AZ37" s="552"/>
      <c r="BA37" s="552"/>
      <c r="BB37" s="552"/>
      <c r="BC37" s="553"/>
    </row>
    <row r="38" spans="1:55" ht="3.75" customHeight="1">
      <c r="A38" s="256"/>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256"/>
      <c r="AM38" s="295"/>
      <c r="AN38" s="295"/>
      <c r="AO38" s="295"/>
      <c r="AP38" s="295"/>
      <c r="AQ38" s="295"/>
      <c r="AR38" s="295"/>
      <c r="AS38" s="295"/>
      <c r="AT38" s="295"/>
      <c r="AU38" s="295"/>
      <c r="AV38" s="295"/>
      <c r="AW38" s="295"/>
      <c r="AX38" s="295"/>
      <c r="AY38" s="295"/>
      <c r="AZ38" s="295"/>
      <c r="BA38" s="295"/>
      <c r="BB38" s="295"/>
      <c r="BC38" s="295"/>
    </row>
    <row r="39" spans="1:55" ht="11.25" customHeight="1">
      <c r="A39" s="256"/>
      <c r="B39" s="291" t="s">
        <v>31</v>
      </c>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256"/>
      <c r="AM39" s="295"/>
      <c r="AN39" s="295"/>
      <c r="AO39" s="295"/>
      <c r="AP39" s="295"/>
      <c r="AQ39" s="295"/>
      <c r="AR39" s="295"/>
      <c r="AS39" s="295"/>
      <c r="AT39" s="295"/>
      <c r="AU39" s="295"/>
      <c r="AV39" s="295"/>
      <c r="AW39" s="295"/>
      <c r="AX39" s="295"/>
      <c r="AY39" s="295"/>
      <c r="AZ39" s="295"/>
      <c r="BA39" s="295"/>
      <c r="BB39" s="295"/>
      <c r="BC39" s="295"/>
    </row>
    <row r="40" spans="1:55" ht="45.75" customHeight="1">
      <c r="A40" s="256"/>
      <c r="B40" s="292" t="s">
        <v>32</v>
      </c>
      <c r="C40" s="834" t="s">
        <v>2233</v>
      </c>
      <c r="D40" s="834"/>
      <c r="E40" s="834"/>
      <c r="F40" s="834"/>
      <c r="G40" s="834"/>
      <c r="H40" s="834"/>
      <c r="I40" s="834"/>
      <c r="J40" s="834"/>
      <c r="K40" s="834"/>
      <c r="L40" s="834"/>
      <c r="M40" s="834"/>
      <c r="N40" s="834"/>
      <c r="O40" s="834"/>
      <c r="P40" s="834"/>
      <c r="Q40" s="834"/>
      <c r="R40" s="834"/>
      <c r="S40" s="834"/>
      <c r="T40" s="834"/>
      <c r="U40" s="834"/>
      <c r="V40" s="834"/>
      <c r="W40" s="834"/>
      <c r="X40" s="834"/>
      <c r="Y40" s="834"/>
      <c r="Z40" s="834"/>
      <c r="AA40" s="834"/>
      <c r="AB40" s="834"/>
      <c r="AC40" s="834"/>
      <c r="AD40" s="834"/>
      <c r="AE40" s="834"/>
      <c r="AF40" s="834"/>
      <c r="AG40" s="834"/>
      <c r="AH40" s="834"/>
      <c r="AI40" s="834"/>
      <c r="AJ40" s="834"/>
      <c r="AK40" s="834"/>
      <c r="AL40" s="256"/>
    </row>
    <row r="41" spans="1:55" ht="24.75" customHeight="1" thickBot="1">
      <c r="A41" s="256"/>
      <c r="B41" s="292" t="s">
        <v>32</v>
      </c>
      <c r="C41" s="834" t="s">
        <v>54</v>
      </c>
      <c r="D41" s="834"/>
      <c r="E41" s="834"/>
      <c r="F41" s="834"/>
      <c r="G41" s="834"/>
      <c r="H41" s="834"/>
      <c r="I41" s="834"/>
      <c r="J41" s="834"/>
      <c r="K41" s="834"/>
      <c r="L41" s="834"/>
      <c r="M41" s="834"/>
      <c r="N41" s="834"/>
      <c r="O41" s="834"/>
      <c r="P41" s="834"/>
      <c r="Q41" s="834"/>
      <c r="R41" s="834"/>
      <c r="S41" s="834"/>
      <c r="T41" s="834"/>
      <c r="U41" s="834"/>
      <c r="V41" s="834"/>
      <c r="W41" s="834"/>
      <c r="X41" s="834"/>
      <c r="Y41" s="834"/>
      <c r="Z41" s="834"/>
      <c r="AA41" s="834"/>
      <c r="AB41" s="834"/>
      <c r="AC41" s="834"/>
      <c r="AD41" s="834"/>
      <c r="AE41" s="834"/>
      <c r="AF41" s="834"/>
      <c r="AG41" s="834"/>
      <c r="AH41" s="834"/>
      <c r="AI41" s="834"/>
      <c r="AJ41" s="834"/>
      <c r="AK41" s="834"/>
      <c r="AL41" s="256"/>
    </row>
    <row r="42" spans="1:55" ht="22.5" customHeight="1" thickBot="1">
      <c r="A42" s="256"/>
      <c r="B42" s="296" t="s">
        <v>55</v>
      </c>
      <c r="C42" s="290"/>
      <c r="D42" s="290"/>
      <c r="E42" s="290"/>
      <c r="F42" s="290"/>
      <c r="G42" s="290"/>
      <c r="H42" s="290"/>
      <c r="I42" s="290"/>
      <c r="J42" s="290"/>
      <c r="K42" s="290"/>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284" t="str">
        <f>IFERROR(IF(AND(AND(Q43&lt;&gt;"",T43&lt;&gt;"",AA43&lt;&gt;"",AD43&lt;&gt;""),OR(AM50=TRUE,AM51=TRUE,AM52=TRUE,AM53=TRUE,AND(AM54=TRUE,AE44&lt;&gt;"")),OR(AR49=TRUE,AR50=TRUE,AND(AR51=TRUE,Y46&lt;&gt;"")),AND(F48&lt;&gt;"",P54&lt;&gt;"",S54&lt;&gt;""),OR(AR52=TRUE,AR53=TRUE),OR(AR54=TRUE,N55&lt;&gt;"")),"○","×"),"")</f>
        <v>○</v>
      </c>
      <c r="AL42" s="256"/>
      <c r="AM42" s="645" t="s">
        <v>2333</v>
      </c>
      <c r="AN42" s="552"/>
      <c r="AO42" s="552"/>
      <c r="AP42" s="552"/>
      <c r="AQ42" s="552"/>
      <c r="AR42" s="552"/>
      <c r="AS42" s="552"/>
      <c r="AT42" s="552"/>
      <c r="AU42" s="552"/>
      <c r="AV42" s="552"/>
      <c r="AW42" s="552"/>
      <c r="AX42" s="552"/>
      <c r="AY42" s="552"/>
      <c r="AZ42" s="552"/>
      <c r="BA42" s="552"/>
      <c r="BB42" s="552"/>
      <c r="BC42" s="553"/>
    </row>
    <row r="43" spans="1:55" ht="21.75" customHeight="1" thickBot="1">
      <c r="A43" s="256"/>
      <c r="B43" s="923" t="s">
        <v>56</v>
      </c>
      <c r="C43" s="924"/>
      <c r="D43" s="924"/>
      <c r="E43" s="924"/>
      <c r="F43" s="924"/>
      <c r="G43" s="924"/>
      <c r="H43" s="924"/>
      <c r="I43" s="924"/>
      <c r="J43" s="924"/>
      <c r="K43" s="924"/>
      <c r="L43" s="924"/>
      <c r="M43" s="924"/>
      <c r="N43" s="925"/>
      <c r="O43" s="926" t="s">
        <v>57</v>
      </c>
      <c r="P43" s="927"/>
      <c r="Q43" s="928">
        <v>6</v>
      </c>
      <c r="R43" s="928"/>
      <c r="S43" s="297" t="s">
        <v>58</v>
      </c>
      <c r="T43" s="929">
        <v>6</v>
      </c>
      <c r="U43" s="930"/>
      <c r="V43" s="298" t="s">
        <v>59</v>
      </c>
      <c r="W43" s="931" t="s">
        <v>60</v>
      </c>
      <c r="X43" s="931"/>
      <c r="Y43" s="931" t="s">
        <v>57</v>
      </c>
      <c r="Z43" s="932"/>
      <c r="AA43" s="929">
        <v>7</v>
      </c>
      <c r="AB43" s="930"/>
      <c r="AC43" s="299" t="s">
        <v>58</v>
      </c>
      <c r="AD43" s="929">
        <v>5</v>
      </c>
      <c r="AE43" s="930"/>
      <c r="AF43" s="298" t="s">
        <v>59</v>
      </c>
      <c r="AG43" s="298" t="s">
        <v>61</v>
      </c>
      <c r="AH43" s="298">
        <f>IF(Q43&gt;=1,(AA43*12+AD43)-(Q43*12+T43)+1,"")</f>
        <v>12</v>
      </c>
      <c r="AI43" s="931" t="s">
        <v>62</v>
      </c>
      <c r="AJ43" s="931"/>
      <c r="AK43" s="300" t="s">
        <v>63</v>
      </c>
      <c r="AL43" s="256"/>
      <c r="AM43" s="289"/>
      <c r="BB43" s="294"/>
    </row>
    <row r="44" spans="1:55" s="266" customFormat="1" ht="25.5" customHeight="1" thickBot="1">
      <c r="A44" s="265"/>
      <c r="B44" s="913" t="s">
        <v>64</v>
      </c>
      <c r="C44" s="914"/>
      <c r="D44" s="914"/>
      <c r="E44" s="914"/>
      <c r="F44" s="301" t="b">
        <v>1</v>
      </c>
      <c r="G44" s="915" t="s">
        <v>65</v>
      </c>
      <c r="H44" s="916"/>
      <c r="I44" s="917"/>
      <c r="J44" s="302" t="b">
        <v>0</v>
      </c>
      <c r="K44" s="915" t="s">
        <v>66</v>
      </c>
      <c r="L44" s="916"/>
      <c r="M44" s="916"/>
      <c r="N44" s="916"/>
      <c r="O44" s="696"/>
      <c r="P44" s="303" t="b">
        <v>0</v>
      </c>
      <c r="Q44" s="918" t="s">
        <v>67</v>
      </c>
      <c r="R44" s="919"/>
      <c r="S44" s="919"/>
      <c r="T44" s="919"/>
      <c r="U44" s="919"/>
      <c r="V44" s="920"/>
      <c r="W44" s="303"/>
      <c r="X44" s="918" t="s">
        <v>68</v>
      </c>
      <c r="Y44" s="919"/>
      <c r="Z44" s="920"/>
      <c r="AA44" s="303" t="b">
        <v>1</v>
      </c>
      <c r="AB44" s="921" t="s">
        <v>69</v>
      </c>
      <c r="AC44" s="922"/>
      <c r="AD44" s="304" t="s">
        <v>8</v>
      </c>
      <c r="AE44" s="896"/>
      <c r="AF44" s="896"/>
      <c r="AG44" s="896"/>
      <c r="AH44" s="896"/>
      <c r="AI44" s="896"/>
      <c r="AJ44" s="753" t="s">
        <v>70</v>
      </c>
      <c r="AK44" s="897"/>
      <c r="AL44" s="265"/>
      <c r="AM44" s="645" t="s">
        <v>2151</v>
      </c>
      <c r="AN44" s="552"/>
      <c r="AO44" s="552"/>
      <c r="AP44" s="552"/>
      <c r="AQ44" s="552"/>
      <c r="AR44" s="552"/>
      <c r="AS44" s="552"/>
      <c r="AT44" s="552"/>
      <c r="AU44" s="552"/>
      <c r="AV44" s="552"/>
      <c r="AW44" s="552"/>
      <c r="AX44" s="552"/>
      <c r="AY44" s="552"/>
      <c r="AZ44" s="552"/>
      <c r="BA44" s="552"/>
      <c r="BB44" s="552"/>
      <c r="BC44" s="553"/>
    </row>
    <row r="45" spans="1:55" s="266" customFormat="1" ht="18.75" customHeight="1" thickBot="1">
      <c r="A45" s="265"/>
      <c r="B45" s="891" t="s">
        <v>71</v>
      </c>
      <c r="C45" s="892"/>
      <c r="D45" s="892"/>
      <c r="E45" s="892"/>
      <c r="F45" s="305" t="s">
        <v>72</v>
      </c>
      <c r="G45" s="306"/>
      <c r="H45" s="307"/>
      <c r="I45" s="307"/>
      <c r="J45" s="275"/>
      <c r="K45" s="307"/>
      <c r="L45" s="307"/>
      <c r="M45" s="307"/>
      <c r="N45" s="307"/>
      <c r="O45" s="307"/>
      <c r="P45" s="308"/>
      <c r="Q45" s="307"/>
      <c r="R45" s="307"/>
      <c r="S45" s="307"/>
      <c r="T45" s="307"/>
      <c r="U45" s="307"/>
      <c r="V45" s="307"/>
      <c r="W45" s="308"/>
      <c r="X45" s="307"/>
      <c r="Y45" s="307"/>
      <c r="Z45" s="275"/>
      <c r="AA45" s="275"/>
      <c r="AB45" s="307"/>
      <c r="AC45" s="307"/>
      <c r="AD45" s="307"/>
      <c r="AE45" s="307"/>
      <c r="AF45" s="307"/>
      <c r="AG45" s="307"/>
      <c r="AH45" s="307"/>
      <c r="AI45" s="307"/>
      <c r="AJ45" s="307"/>
      <c r="AK45" s="309"/>
      <c r="AL45" s="265"/>
    </row>
    <row r="46" spans="1:55" s="266" customFormat="1" ht="15" customHeight="1">
      <c r="A46" s="265"/>
      <c r="B46" s="893"/>
      <c r="C46" s="758"/>
      <c r="D46" s="758"/>
      <c r="E46" s="758"/>
      <c r="F46" s="310" t="b">
        <v>1</v>
      </c>
      <c r="G46" s="311" t="s">
        <v>2234</v>
      </c>
      <c r="H46" s="275"/>
      <c r="I46" s="275"/>
      <c r="J46" s="275"/>
      <c r="K46" s="275"/>
      <c r="L46" s="275"/>
      <c r="M46" s="312" t="b">
        <v>1</v>
      </c>
      <c r="N46" s="311" t="s">
        <v>2235</v>
      </c>
      <c r="O46" s="275"/>
      <c r="P46" s="275"/>
      <c r="Q46" s="308"/>
      <c r="R46" s="308"/>
      <c r="S46" s="311"/>
      <c r="T46" s="312" t="b">
        <v>1</v>
      </c>
      <c r="U46" s="311" t="s">
        <v>69</v>
      </c>
      <c r="V46" s="308"/>
      <c r="W46" s="275"/>
      <c r="X46" s="311" t="s">
        <v>73</v>
      </c>
      <c r="Y46" s="898"/>
      <c r="Z46" s="898"/>
      <c r="AA46" s="898"/>
      <c r="AB46" s="898"/>
      <c r="AC46" s="898"/>
      <c r="AD46" s="898"/>
      <c r="AE46" s="898"/>
      <c r="AF46" s="898"/>
      <c r="AG46" s="898"/>
      <c r="AH46" s="898"/>
      <c r="AI46" s="898"/>
      <c r="AJ46" s="898"/>
      <c r="AK46" s="313" t="s">
        <v>74</v>
      </c>
      <c r="AL46" s="265"/>
      <c r="AM46" s="631" t="s">
        <v>2151</v>
      </c>
      <c r="AN46" s="899"/>
      <c r="AO46" s="899"/>
      <c r="AP46" s="899"/>
      <c r="AQ46" s="899"/>
      <c r="AR46" s="899"/>
      <c r="AS46" s="899"/>
      <c r="AT46" s="899"/>
      <c r="AU46" s="899"/>
      <c r="AV46" s="899"/>
      <c r="AW46" s="899"/>
      <c r="AX46" s="899"/>
      <c r="AY46" s="899"/>
      <c r="AZ46" s="899"/>
      <c r="BA46" s="899"/>
      <c r="BB46" s="899"/>
      <c r="BC46" s="900"/>
    </row>
    <row r="47" spans="1:55" s="266" customFormat="1" ht="19.5" customHeight="1" thickBot="1">
      <c r="A47" s="265"/>
      <c r="B47" s="893"/>
      <c r="C47" s="758"/>
      <c r="D47" s="758"/>
      <c r="E47" s="758"/>
      <c r="F47" s="314" t="s">
        <v>75</v>
      </c>
      <c r="G47" s="311"/>
      <c r="H47" s="275"/>
      <c r="I47" s="275"/>
      <c r="J47" s="275"/>
      <c r="K47" s="275"/>
      <c r="L47" s="275"/>
      <c r="M47" s="275"/>
      <c r="N47" s="275"/>
      <c r="O47" s="308"/>
      <c r="P47" s="308"/>
      <c r="Q47" s="311"/>
      <c r="R47" s="311"/>
      <c r="S47" s="311"/>
      <c r="T47" s="315"/>
      <c r="U47" s="315"/>
      <c r="V47" s="315"/>
      <c r="W47" s="315"/>
      <c r="X47" s="315"/>
      <c r="Z47" s="315"/>
      <c r="AA47" s="315"/>
      <c r="AB47" s="315"/>
      <c r="AC47" s="315"/>
      <c r="AD47" s="315"/>
      <c r="AE47" s="315"/>
      <c r="AF47" s="315"/>
      <c r="AG47" s="315"/>
      <c r="AH47" s="315"/>
      <c r="AI47" s="315"/>
      <c r="AJ47" s="315"/>
      <c r="AK47" s="313"/>
      <c r="AL47" s="265"/>
      <c r="AM47" s="901"/>
      <c r="AN47" s="902"/>
      <c r="AO47" s="902"/>
      <c r="AP47" s="902"/>
      <c r="AQ47" s="902"/>
      <c r="AR47" s="902"/>
      <c r="AS47" s="902"/>
      <c r="AT47" s="902"/>
      <c r="AU47" s="902"/>
      <c r="AV47" s="902"/>
      <c r="AW47" s="902"/>
      <c r="AX47" s="902"/>
      <c r="AY47" s="902"/>
      <c r="AZ47" s="902"/>
      <c r="BA47" s="902"/>
      <c r="BB47" s="902"/>
      <c r="BC47" s="903"/>
    </row>
    <row r="48" spans="1:55" s="266" customFormat="1" ht="20.25" customHeight="1">
      <c r="A48" s="265"/>
      <c r="B48" s="893"/>
      <c r="C48" s="758"/>
      <c r="D48" s="758"/>
      <c r="E48" s="758"/>
      <c r="F48" s="904" t="s">
        <v>76</v>
      </c>
      <c r="G48" s="905"/>
      <c r="H48" s="905"/>
      <c r="I48" s="905"/>
      <c r="J48" s="905"/>
      <c r="K48" s="905"/>
      <c r="L48" s="905"/>
      <c r="M48" s="905"/>
      <c r="N48" s="905"/>
      <c r="O48" s="905"/>
      <c r="P48" s="905"/>
      <c r="Q48" s="905"/>
      <c r="R48" s="905"/>
      <c r="S48" s="905"/>
      <c r="T48" s="905"/>
      <c r="U48" s="905"/>
      <c r="V48" s="905"/>
      <c r="W48" s="905"/>
      <c r="X48" s="905"/>
      <c r="Y48" s="905"/>
      <c r="Z48" s="905"/>
      <c r="AA48" s="905"/>
      <c r="AB48" s="905"/>
      <c r="AC48" s="905"/>
      <c r="AD48" s="905"/>
      <c r="AE48" s="905"/>
      <c r="AF48" s="905"/>
      <c r="AG48" s="905"/>
      <c r="AH48" s="905"/>
      <c r="AI48" s="905"/>
      <c r="AJ48" s="905"/>
      <c r="AK48" s="906"/>
      <c r="AL48" s="265"/>
    </row>
    <row r="49" spans="1:59" s="266" customFormat="1" ht="18" customHeight="1">
      <c r="A49" s="265"/>
      <c r="B49" s="893"/>
      <c r="C49" s="758"/>
      <c r="D49" s="758"/>
      <c r="E49" s="758"/>
      <c r="F49" s="907"/>
      <c r="G49" s="908"/>
      <c r="H49" s="908"/>
      <c r="I49" s="908"/>
      <c r="J49" s="908"/>
      <c r="K49" s="908"/>
      <c r="L49" s="908"/>
      <c r="M49" s="908"/>
      <c r="N49" s="908"/>
      <c r="O49" s="908"/>
      <c r="P49" s="908"/>
      <c r="Q49" s="908"/>
      <c r="R49" s="908"/>
      <c r="S49" s="908"/>
      <c r="T49" s="908"/>
      <c r="U49" s="908"/>
      <c r="V49" s="908"/>
      <c r="W49" s="908"/>
      <c r="X49" s="908"/>
      <c r="Y49" s="908"/>
      <c r="Z49" s="908"/>
      <c r="AA49" s="908"/>
      <c r="AB49" s="908"/>
      <c r="AC49" s="908"/>
      <c r="AD49" s="908"/>
      <c r="AE49" s="908"/>
      <c r="AF49" s="908"/>
      <c r="AG49" s="908"/>
      <c r="AH49" s="908"/>
      <c r="AI49" s="908"/>
      <c r="AJ49" s="908"/>
      <c r="AK49" s="909"/>
      <c r="AL49" s="265"/>
      <c r="AM49" s="316" t="s">
        <v>2236</v>
      </c>
      <c r="AR49" s="162" t="b">
        <v>0</v>
      </c>
      <c r="AS49" s="732" t="s">
        <v>2234</v>
      </c>
      <c r="AT49" s="732"/>
    </row>
    <row r="50" spans="1:59" s="266" customFormat="1" ht="18" customHeight="1">
      <c r="A50" s="265"/>
      <c r="B50" s="893"/>
      <c r="C50" s="758"/>
      <c r="D50" s="758"/>
      <c r="E50" s="758"/>
      <c r="F50" s="907"/>
      <c r="G50" s="908"/>
      <c r="H50" s="908"/>
      <c r="I50" s="908"/>
      <c r="J50" s="908"/>
      <c r="K50" s="908"/>
      <c r="L50" s="908"/>
      <c r="M50" s="908"/>
      <c r="N50" s="908"/>
      <c r="O50" s="908"/>
      <c r="P50" s="908"/>
      <c r="Q50" s="908"/>
      <c r="R50" s="908"/>
      <c r="S50" s="908"/>
      <c r="T50" s="908"/>
      <c r="U50" s="908"/>
      <c r="V50" s="908"/>
      <c r="W50" s="908"/>
      <c r="X50" s="908"/>
      <c r="Y50" s="908"/>
      <c r="Z50" s="908"/>
      <c r="AA50" s="908"/>
      <c r="AB50" s="908"/>
      <c r="AC50" s="908"/>
      <c r="AD50" s="908"/>
      <c r="AE50" s="908"/>
      <c r="AF50" s="908"/>
      <c r="AG50" s="908"/>
      <c r="AH50" s="908"/>
      <c r="AI50" s="908"/>
      <c r="AJ50" s="908"/>
      <c r="AK50" s="909"/>
      <c r="AL50" s="265"/>
      <c r="AM50" s="162" t="b">
        <v>0</v>
      </c>
      <c r="AN50" s="732" t="s">
        <v>2237</v>
      </c>
      <c r="AO50" s="732"/>
      <c r="AP50" s="732"/>
      <c r="AR50" s="162" t="b">
        <v>1</v>
      </c>
      <c r="AS50" s="732" t="s">
        <v>2235</v>
      </c>
      <c r="AT50" s="732"/>
    </row>
    <row r="51" spans="1:59" s="266" customFormat="1" ht="18" customHeight="1">
      <c r="A51" s="265"/>
      <c r="B51" s="893"/>
      <c r="C51" s="758"/>
      <c r="D51" s="758"/>
      <c r="E51" s="758"/>
      <c r="F51" s="907"/>
      <c r="G51" s="908"/>
      <c r="H51" s="908"/>
      <c r="I51" s="908"/>
      <c r="J51" s="908"/>
      <c r="K51" s="908"/>
      <c r="L51" s="908"/>
      <c r="M51" s="908"/>
      <c r="N51" s="908"/>
      <c r="O51" s="908"/>
      <c r="P51" s="908"/>
      <c r="Q51" s="908"/>
      <c r="R51" s="908"/>
      <c r="S51" s="908"/>
      <c r="T51" s="908"/>
      <c r="U51" s="908"/>
      <c r="V51" s="908"/>
      <c r="W51" s="908"/>
      <c r="X51" s="908"/>
      <c r="Y51" s="908"/>
      <c r="Z51" s="908"/>
      <c r="AA51" s="908"/>
      <c r="AB51" s="908"/>
      <c r="AC51" s="908"/>
      <c r="AD51" s="908"/>
      <c r="AE51" s="908"/>
      <c r="AF51" s="908"/>
      <c r="AG51" s="908"/>
      <c r="AH51" s="908"/>
      <c r="AI51" s="908"/>
      <c r="AJ51" s="908"/>
      <c r="AK51" s="909"/>
      <c r="AL51" s="265"/>
      <c r="AM51" s="162" t="b">
        <v>0</v>
      </c>
      <c r="AN51" s="732" t="s">
        <v>66</v>
      </c>
      <c r="AO51" s="732"/>
      <c r="AP51" s="732"/>
      <c r="AR51" s="162" t="b">
        <v>0</v>
      </c>
      <c r="AS51" s="732" t="s">
        <v>69</v>
      </c>
      <c r="AT51" s="732"/>
    </row>
    <row r="52" spans="1:59" s="266" customFormat="1" ht="18" customHeight="1">
      <c r="A52" s="265"/>
      <c r="B52" s="893"/>
      <c r="C52" s="758"/>
      <c r="D52" s="758"/>
      <c r="E52" s="758"/>
      <c r="F52" s="910"/>
      <c r="G52" s="911"/>
      <c r="H52" s="911"/>
      <c r="I52" s="911"/>
      <c r="J52" s="911"/>
      <c r="K52" s="911"/>
      <c r="L52" s="911"/>
      <c r="M52" s="911"/>
      <c r="N52" s="911"/>
      <c r="O52" s="911"/>
      <c r="P52" s="911"/>
      <c r="Q52" s="911"/>
      <c r="R52" s="911"/>
      <c r="S52" s="911"/>
      <c r="T52" s="911"/>
      <c r="U52" s="911"/>
      <c r="V52" s="911"/>
      <c r="W52" s="911"/>
      <c r="X52" s="911"/>
      <c r="Y52" s="911"/>
      <c r="Z52" s="911"/>
      <c r="AA52" s="911"/>
      <c r="AB52" s="911"/>
      <c r="AC52" s="911"/>
      <c r="AD52" s="911"/>
      <c r="AE52" s="911"/>
      <c r="AF52" s="911"/>
      <c r="AG52" s="911"/>
      <c r="AH52" s="911"/>
      <c r="AI52" s="911"/>
      <c r="AJ52" s="911"/>
      <c r="AK52" s="912"/>
      <c r="AL52" s="265"/>
      <c r="AM52" s="162" t="b">
        <v>1</v>
      </c>
      <c r="AN52" s="732" t="s">
        <v>67</v>
      </c>
      <c r="AO52" s="732"/>
      <c r="AP52" s="732"/>
      <c r="AR52" s="162" t="b">
        <v>1</v>
      </c>
      <c r="AS52" s="732" t="s">
        <v>2238</v>
      </c>
      <c r="AT52" s="732"/>
    </row>
    <row r="53" spans="1:59" s="266" customFormat="1" ht="18.75" customHeight="1">
      <c r="A53" s="265"/>
      <c r="B53" s="893"/>
      <c r="C53" s="758"/>
      <c r="D53" s="758"/>
      <c r="E53" s="758"/>
      <c r="F53" s="317" t="s">
        <v>77</v>
      </c>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318"/>
      <c r="AL53" s="265"/>
      <c r="AM53" s="162" t="b">
        <v>1</v>
      </c>
      <c r="AN53" s="732" t="s">
        <v>68</v>
      </c>
      <c r="AO53" s="732"/>
      <c r="AP53" s="732"/>
      <c r="AQ53" s="258"/>
      <c r="AR53" s="162" t="b">
        <v>0</v>
      </c>
      <c r="AS53" s="732" t="s">
        <v>83</v>
      </c>
      <c r="AT53" s="732"/>
      <c r="AV53" s="258"/>
      <c r="AW53" s="258"/>
      <c r="AX53" s="258"/>
      <c r="AY53" s="258"/>
      <c r="AZ53" s="258"/>
      <c r="BG53" s="258"/>
    </row>
    <row r="54" spans="1:59" ht="18.75" customHeight="1">
      <c r="A54" s="256"/>
      <c r="B54" s="894"/>
      <c r="C54" s="895"/>
      <c r="D54" s="895"/>
      <c r="E54" s="895"/>
      <c r="F54" s="319" t="s">
        <v>78</v>
      </c>
      <c r="G54" s="320"/>
      <c r="H54" s="320"/>
      <c r="I54" s="320"/>
      <c r="J54" s="320"/>
      <c r="K54" s="320"/>
      <c r="L54" s="320"/>
      <c r="M54" s="870" t="s">
        <v>79</v>
      </c>
      <c r="N54" s="871"/>
      <c r="O54" s="871"/>
      <c r="P54" s="871">
        <v>30</v>
      </c>
      <c r="Q54" s="871"/>
      <c r="R54" s="315" t="s">
        <v>80</v>
      </c>
      <c r="S54" s="871">
        <v>4</v>
      </c>
      <c r="T54" s="871"/>
      <c r="U54" s="315" t="s">
        <v>81</v>
      </c>
      <c r="V54" s="315" t="s">
        <v>73</v>
      </c>
      <c r="W54" s="321"/>
      <c r="X54" s="322" t="s">
        <v>82</v>
      </c>
      <c r="Y54" s="315"/>
      <c r="Z54" s="315"/>
      <c r="AA54" s="321"/>
      <c r="AB54" s="322" t="s">
        <v>83</v>
      </c>
      <c r="AC54" s="315"/>
      <c r="AD54" s="315" t="s">
        <v>74</v>
      </c>
      <c r="AE54" s="323"/>
      <c r="AF54" s="323"/>
      <c r="AG54" s="323"/>
      <c r="AH54" s="323"/>
      <c r="AI54" s="323"/>
      <c r="AJ54" s="323"/>
      <c r="AK54" s="324"/>
      <c r="AL54" s="265"/>
      <c r="AM54" s="162" t="b">
        <v>0</v>
      </c>
      <c r="AN54" s="732" t="s">
        <v>69</v>
      </c>
      <c r="AO54" s="732"/>
      <c r="AP54" s="732"/>
      <c r="AR54" s="162" t="b">
        <v>1</v>
      </c>
      <c r="AS54" s="732" t="s">
        <v>2239</v>
      </c>
      <c r="AT54" s="732"/>
    </row>
    <row r="55" spans="1:59" ht="24.75" customHeight="1">
      <c r="A55" s="256"/>
      <c r="B55" s="872" t="s">
        <v>84</v>
      </c>
      <c r="C55" s="873"/>
      <c r="D55" s="873"/>
      <c r="E55" s="874"/>
      <c r="F55" s="878"/>
      <c r="G55" s="880" t="s">
        <v>85</v>
      </c>
      <c r="H55" s="881"/>
      <c r="I55" s="882"/>
      <c r="J55" s="880" t="s">
        <v>86</v>
      </c>
      <c r="K55" s="881"/>
      <c r="L55" s="881"/>
      <c r="M55" s="886"/>
      <c r="N55" s="887" t="s">
        <v>2334</v>
      </c>
      <c r="O55" s="887"/>
      <c r="P55" s="887"/>
      <c r="Q55" s="887"/>
      <c r="R55" s="887"/>
      <c r="S55" s="887"/>
      <c r="T55" s="887"/>
      <c r="U55" s="887"/>
      <c r="V55" s="887"/>
      <c r="W55" s="887"/>
      <c r="X55" s="887"/>
      <c r="Y55" s="887"/>
      <c r="Z55" s="887"/>
      <c r="AA55" s="887"/>
      <c r="AB55" s="887"/>
      <c r="AC55" s="887"/>
      <c r="AD55" s="887"/>
      <c r="AE55" s="887"/>
      <c r="AF55" s="887"/>
      <c r="AG55" s="887"/>
      <c r="AH55" s="887"/>
      <c r="AI55" s="887"/>
      <c r="AJ55" s="887"/>
      <c r="AK55" s="888"/>
      <c r="AL55" s="323"/>
      <c r="AM55" s="266"/>
    </row>
    <row r="56" spans="1:59" ht="18.75" customHeight="1" thickBot="1">
      <c r="A56" s="256"/>
      <c r="B56" s="875"/>
      <c r="C56" s="876"/>
      <c r="D56" s="876"/>
      <c r="E56" s="877"/>
      <c r="F56" s="879"/>
      <c r="G56" s="883"/>
      <c r="H56" s="884"/>
      <c r="I56" s="885"/>
      <c r="J56" s="883"/>
      <c r="K56" s="884"/>
      <c r="L56" s="884"/>
      <c r="M56" s="885"/>
      <c r="N56" s="889"/>
      <c r="O56" s="889"/>
      <c r="P56" s="889"/>
      <c r="Q56" s="889"/>
      <c r="R56" s="889"/>
      <c r="S56" s="889"/>
      <c r="T56" s="889"/>
      <c r="U56" s="889"/>
      <c r="V56" s="889"/>
      <c r="W56" s="889"/>
      <c r="X56" s="889"/>
      <c r="Y56" s="889"/>
      <c r="Z56" s="889"/>
      <c r="AA56" s="889"/>
      <c r="AB56" s="889"/>
      <c r="AC56" s="889"/>
      <c r="AD56" s="889"/>
      <c r="AE56" s="889"/>
      <c r="AF56" s="889"/>
      <c r="AG56" s="889"/>
      <c r="AH56" s="889"/>
      <c r="AI56" s="889"/>
      <c r="AJ56" s="889"/>
      <c r="AK56" s="890"/>
      <c r="AL56" s="323"/>
      <c r="BB56" s="294"/>
    </row>
    <row r="57" spans="1:59" ht="7.5" customHeight="1">
      <c r="A57" s="256"/>
      <c r="B57" s="325"/>
      <c r="C57" s="325"/>
      <c r="D57" s="325"/>
      <c r="E57" s="325"/>
      <c r="F57" s="322"/>
      <c r="G57" s="323"/>
      <c r="H57" s="323"/>
      <c r="I57" s="323"/>
      <c r="J57" s="323"/>
      <c r="K57" s="323"/>
      <c r="L57" s="323"/>
      <c r="M57" s="315"/>
      <c r="N57" s="315"/>
      <c r="O57" s="315"/>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265"/>
      <c r="AM57" s="266"/>
      <c r="BA57" s="294"/>
    </row>
    <row r="58" spans="1:59" ht="21" customHeight="1">
      <c r="A58" s="256"/>
      <c r="B58" s="854" t="s">
        <v>87</v>
      </c>
      <c r="C58" s="854"/>
      <c r="D58" s="854"/>
      <c r="E58" s="854"/>
      <c r="F58" s="854"/>
      <c r="G58" s="854"/>
      <c r="H58" s="854"/>
      <c r="I58" s="854"/>
      <c r="J58" s="854"/>
      <c r="K58" s="854"/>
      <c r="L58" s="854"/>
      <c r="M58" s="854"/>
      <c r="N58" s="854"/>
      <c r="O58" s="854"/>
      <c r="P58" s="854"/>
      <c r="Q58" s="854"/>
      <c r="R58" s="854"/>
      <c r="S58" s="854"/>
      <c r="T58" s="854"/>
      <c r="U58" s="854"/>
      <c r="V58" s="854"/>
      <c r="W58" s="854"/>
      <c r="X58" s="854"/>
      <c r="Y58" s="854"/>
      <c r="Z58" s="854"/>
      <c r="AA58" s="854"/>
      <c r="AB58" s="854"/>
      <c r="AC58" s="854"/>
      <c r="AD58" s="854"/>
      <c r="AE58" s="854"/>
      <c r="AF58" s="854"/>
      <c r="AG58" s="854"/>
      <c r="AH58" s="854"/>
      <c r="AI58" s="854"/>
      <c r="AJ58" s="854"/>
      <c r="AK58" s="854"/>
      <c r="AL58" s="256"/>
    </row>
    <row r="59" spans="1:59" ht="33" customHeight="1" thickBot="1">
      <c r="A59" s="256"/>
      <c r="B59" s="855" t="s">
        <v>2240</v>
      </c>
      <c r="C59" s="855"/>
      <c r="D59" s="855"/>
      <c r="E59" s="855"/>
      <c r="F59" s="855"/>
      <c r="G59" s="855"/>
      <c r="H59" s="855"/>
      <c r="I59" s="855"/>
      <c r="J59" s="855"/>
      <c r="K59" s="855"/>
      <c r="L59" s="855"/>
      <c r="M59" s="855"/>
      <c r="N59" s="855"/>
      <c r="O59" s="855"/>
      <c r="P59" s="855"/>
      <c r="Q59" s="855"/>
      <c r="R59" s="855"/>
      <c r="S59" s="855"/>
      <c r="T59" s="855"/>
      <c r="U59" s="855"/>
      <c r="V59" s="855"/>
      <c r="W59" s="855"/>
      <c r="X59" s="855"/>
      <c r="Y59" s="855"/>
      <c r="Z59" s="855"/>
      <c r="AA59" s="855"/>
      <c r="AB59" s="855"/>
      <c r="AC59" s="855"/>
      <c r="AD59" s="855"/>
      <c r="AE59" s="855"/>
      <c r="AF59" s="855"/>
      <c r="AG59" s="855"/>
      <c r="AH59" s="855"/>
      <c r="AI59" s="855"/>
      <c r="AJ59" s="855"/>
      <c r="AK59" s="855"/>
      <c r="AL59" s="256"/>
      <c r="AS59" s="294"/>
    </row>
    <row r="60" spans="1:59" ht="18.75" customHeight="1">
      <c r="A60" s="256"/>
      <c r="B60" s="326" t="s">
        <v>37</v>
      </c>
      <c r="C60" s="856" t="s">
        <v>88</v>
      </c>
      <c r="D60" s="857"/>
      <c r="E60" s="857"/>
      <c r="F60" s="857"/>
      <c r="G60" s="857"/>
      <c r="H60" s="857"/>
      <c r="I60" s="857"/>
      <c r="J60" s="857"/>
      <c r="K60" s="857"/>
      <c r="L60" s="857"/>
      <c r="M60" s="857"/>
      <c r="N60" s="857"/>
      <c r="O60" s="857"/>
      <c r="P60" s="857"/>
      <c r="Q60" s="857"/>
      <c r="R60" s="857"/>
      <c r="S60" s="858"/>
      <c r="T60" s="859">
        <f>SUM('別紙様式6-2 事業所個票１:事業所個票10'!$BN$51)</f>
        <v>5302660</v>
      </c>
      <c r="U60" s="860"/>
      <c r="V60" s="860"/>
      <c r="W60" s="860"/>
      <c r="X60" s="860"/>
      <c r="Y60" s="861"/>
      <c r="Z60" s="286" t="s">
        <v>36</v>
      </c>
      <c r="AA60" s="275" t="s">
        <v>43</v>
      </c>
      <c r="AB60" s="862" t="str">
        <f>IFERROR(IF(T61&gt;=T60,"○","×"),"")</f>
        <v>×</v>
      </c>
      <c r="AC60" s="327"/>
      <c r="AD60" s="328"/>
      <c r="AE60" s="328"/>
      <c r="AF60" s="328"/>
      <c r="AG60" s="328"/>
      <c r="AH60" s="328"/>
      <c r="AI60" s="328"/>
      <c r="AJ60" s="328"/>
      <c r="AK60" s="328"/>
      <c r="AL60" s="256"/>
      <c r="AM60" s="631" t="s">
        <v>2241</v>
      </c>
      <c r="AN60" s="632"/>
      <c r="AO60" s="632"/>
      <c r="AP60" s="632"/>
      <c r="AQ60" s="632"/>
      <c r="AR60" s="632"/>
      <c r="AS60" s="632"/>
      <c r="AT60" s="632"/>
      <c r="AU60" s="632"/>
      <c r="AV60" s="632"/>
      <c r="AW60" s="632"/>
      <c r="AX60" s="632"/>
      <c r="AY60" s="632"/>
      <c r="AZ60" s="632"/>
      <c r="BA60" s="632"/>
      <c r="BB60" s="632"/>
      <c r="BC60" s="633"/>
    </row>
    <row r="61" spans="1:59" ht="27" customHeight="1" thickBot="1">
      <c r="A61" s="256"/>
      <c r="B61" s="326" t="s">
        <v>44</v>
      </c>
      <c r="C61" s="864" t="s">
        <v>89</v>
      </c>
      <c r="D61" s="865"/>
      <c r="E61" s="865"/>
      <c r="F61" s="865"/>
      <c r="G61" s="865"/>
      <c r="H61" s="865"/>
      <c r="I61" s="865"/>
      <c r="J61" s="865"/>
      <c r="K61" s="865"/>
      <c r="L61" s="865"/>
      <c r="M61" s="865"/>
      <c r="N61" s="865"/>
      <c r="O61" s="865"/>
      <c r="P61" s="865"/>
      <c r="Q61" s="865"/>
      <c r="R61" s="865"/>
      <c r="S61" s="866"/>
      <c r="T61" s="867">
        <v>5000000</v>
      </c>
      <c r="U61" s="868"/>
      <c r="V61" s="868"/>
      <c r="W61" s="868"/>
      <c r="X61" s="868"/>
      <c r="Y61" s="869"/>
      <c r="Z61" s="277" t="s">
        <v>36</v>
      </c>
      <c r="AA61" s="275" t="s">
        <v>43</v>
      </c>
      <c r="AB61" s="863"/>
      <c r="AC61" s="327"/>
      <c r="AD61" s="328"/>
      <c r="AE61" s="328"/>
      <c r="AF61" s="328"/>
      <c r="AG61" s="328"/>
      <c r="AH61" s="328"/>
      <c r="AI61" s="328"/>
      <c r="AJ61" s="328"/>
      <c r="AK61" s="328"/>
      <c r="AL61" s="256"/>
      <c r="AM61" s="634"/>
      <c r="AN61" s="635"/>
      <c r="AO61" s="635"/>
      <c r="AP61" s="635"/>
      <c r="AQ61" s="635"/>
      <c r="AR61" s="635"/>
      <c r="AS61" s="635"/>
      <c r="AT61" s="635"/>
      <c r="AU61" s="635"/>
      <c r="AV61" s="635"/>
      <c r="AW61" s="635"/>
      <c r="AX61" s="635"/>
      <c r="AY61" s="635"/>
      <c r="AZ61" s="635"/>
      <c r="BA61" s="635"/>
      <c r="BB61" s="635"/>
      <c r="BC61" s="636"/>
    </row>
    <row r="62" spans="1:59" ht="3.75" customHeight="1">
      <c r="A62" s="256"/>
      <c r="B62" s="291"/>
      <c r="C62" s="329"/>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30"/>
      <c r="AN62" s="330"/>
      <c r="AO62" s="330"/>
      <c r="AP62" s="330"/>
      <c r="BB62" s="294"/>
    </row>
    <row r="63" spans="1:59">
      <c r="A63" s="256"/>
      <c r="B63" s="291" t="s">
        <v>31</v>
      </c>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331"/>
      <c r="AM63" s="330"/>
      <c r="AN63" s="330"/>
      <c r="AO63" s="330"/>
      <c r="AP63" s="330"/>
      <c r="BB63" s="294"/>
    </row>
    <row r="64" spans="1:59" ht="33.75" customHeight="1">
      <c r="A64" s="256"/>
      <c r="B64" s="292" t="s">
        <v>32</v>
      </c>
      <c r="C64" s="834" t="s">
        <v>2335</v>
      </c>
      <c r="D64" s="834"/>
      <c r="E64" s="834"/>
      <c r="F64" s="834"/>
      <c r="G64" s="834"/>
      <c r="H64" s="834"/>
      <c r="I64" s="834"/>
      <c r="J64" s="834"/>
      <c r="K64" s="834"/>
      <c r="L64" s="834"/>
      <c r="M64" s="834"/>
      <c r="N64" s="834"/>
      <c r="O64" s="834"/>
      <c r="P64" s="834"/>
      <c r="Q64" s="834"/>
      <c r="R64" s="834"/>
      <c r="S64" s="834"/>
      <c r="T64" s="834"/>
      <c r="U64" s="834"/>
      <c r="V64" s="834"/>
      <c r="W64" s="834"/>
      <c r="X64" s="834"/>
      <c r="Y64" s="834"/>
      <c r="Z64" s="834"/>
      <c r="AA64" s="834"/>
      <c r="AB64" s="834"/>
      <c r="AC64" s="834"/>
      <c r="AD64" s="834"/>
      <c r="AE64" s="834"/>
      <c r="AF64" s="834"/>
      <c r="AG64" s="834"/>
      <c r="AH64" s="834"/>
      <c r="AI64" s="834"/>
      <c r="AJ64" s="834"/>
      <c r="AK64" s="834"/>
      <c r="AL64" s="331"/>
      <c r="AM64" s="330"/>
      <c r="AN64" s="330"/>
      <c r="AO64" s="330"/>
      <c r="AP64" s="330"/>
      <c r="BB64" s="294"/>
    </row>
    <row r="65" spans="1:81" ht="7.5" customHeight="1">
      <c r="A65" s="256"/>
      <c r="B65" s="292"/>
      <c r="C65" s="332"/>
      <c r="D65" s="332"/>
      <c r="E65" s="332"/>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332"/>
      <c r="AJ65" s="332"/>
      <c r="AK65" s="332"/>
      <c r="AL65" s="331"/>
      <c r="AM65" s="330"/>
      <c r="AN65" s="330"/>
      <c r="AO65" s="330"/>
      <c r="AP65" s="330"/>
      <c r="BB65" s="294"/>
    </row>
    <row r="66" spans="1:81" ht="30.75" customHeight="1" thickBot="1">
      <c r="A66" s="256"/>
      <c r="B66" s="844" t="s">
        <v>2336</v>
      </c>
      <c r="C66" s="844"/>
      <c r="D66" s="844"/>
      <c r="E66" s="844"/>
      <c r="F66" s="844"/>
      <c r="G66" s="844"/>
      <c r="H66" s="844"/>
      <c r="I66" s="844"/>
      <c r="J66" s="844"/>
      <c r="K66" s="844"/>
      <c r="L66" s="844"/>
      <c r="M66" s="844"/>
      <c r="N66" s="844"/>
      <c r="O66" s="844"/>
      <c r="P66" s="844"/>
      <c r="Q66" s="844"/>
      <c r="R66" s="844"/>
      <c r="S66" s="844"/>
      <c r="T66" s="844"/>
      <c r="U66" s="844"/>
      <c r="V66" s="844"/>
      <c r="W66" s="844"/>
      <c r="X66" s="844"/>
      <c r="Y66" s="844"/>
      <c r="Z66" s="844"/>
      <c r="AA66" s="844"/>
      <c r="AB66" s="844"/>
      <c r="AC66" s="844"/>
      <c r="AD66" s="844"/>
      <c r="AE66" s="844"/>
      <c r="AF66" s="844"/>
      <c r="AG66" s="844"/>
      <c r="AH66" s="844"/>
      <c r="AI66" s="844"/>
      <c r="AJ66" s="844"/>
      <c r="AK66" s="844"/>
      <c r="AL66" s="256"/>
    </row>
    <row r="67" spans="1:81" ht="23.25" customHeight="1" thickBot="1">
      <c r="A67" s="256"/>
      <c r="B67" s="845" t="s">
        <v>92</v>
      </c>
      <c r="C67" s="681"/>
      <c r="D67" s="681"/>
      <c r="E67" s="681"/>
      <c r="F67" s="681"/>
      <c r="G67" s="681"/>
      <c r="H67" s="681"/>
      <c r="I67" s="681"/>
      <c r="J67" s="681"/>
      <c r="K67" s="681"/>
      <c r="L67" s="681"/>
      <c r="M67" s="681"/>
      <c r="N67" s="681"/>
      <c r="O67" s="681"/>
      <c r="P67" s="681"/>
      <c r="Q67" s="681"/>
      <c r="R67" s="681"/>
      <c r="S67" s="682"/>
      <c r="T67" s="836">
        <f>SUM('別紙様式6-2 事業所個票１:事業所個票10'!BV51)</f>
        <v>0</v>
      </c>
      <c r="U67" s="837"/>
      <c r="V67" s="837"/>
      <c r="W67" s="837"/>
      <c r="X67" s="837"/>
      <c r="Y67" s="333" t="s">
        <v>36</v>
      </c>
      <c r="Z67" s="334" t="s">
        <v>43</v>
      </c>
      <c r="AA67" s="335"/>
      <c r="AB67" s="256"/>
      <c r="AC67" s="256"/>
      <c r="AD67" s="256"/>
      <c r="AE67" s="256"/>
      <c r="AF67" s="256"/>
      <c r="AG67" s="256" t="s">
        <v>43</v>
      </c>
      <c r="AH67" s="336" t="str">
        <f>IF(T68&lt;T67,"×","")</f>
        <v/>
      </c>
      <c r="AI67" s="256"/>
      <c r="AJ67" s="256"/>
      <c r="AK67" s="256"/>
      <c r="AL67" s="256"/>
      <c r="AM67" s="645" t="s">
        <v>2337</v>
      </c>
      <c r="AN67" s="646"/>
      <c r="AO67" s="646"/>
      <c r="AP67" s="646"/>
      <c r="AQ67" s="646"/>
      <c r="AR67" s="646"/>
      <c r="AS67" s="646"/>
      <c r="AT67" s="646"/>
      <c r="AU67" s="646"/>
      <c r="AV67" s="646"/>
      <c r="AW67" s="646"/>
      <c r="AX67" s="646"/>
      <c r="AY67" s="646"/>
      <c r="AZ67" s="646"/>
      <c r="BA67" s="646"/>
      <c r="BB67" s="646"/>
      <c r="BC67" s="647"/>
    </row>
    <row r="68" spans="1:81" ht="23.25" customHeight="1" thickBot="1">
      <c r="A68" s="256"/>
      <c r="B68" s="846" t="s">
        <v>2338</v>
      </c>
      <c r="C68" s="847"/>
      <c r="D68" s="847"/>
      <c r="E68" s="847"/>
      <c r="F68" s="847"/>
      <c r="G68" s="847"/>
      <c r="H68" s="847"/>
      <c r="I68" s="847"/>
      <c r="J68" s="847"/>
      <c r="K68" s="847"/>
      <c r="L68" s="847"/>
      <c r="M68" s="847"/>
      <c r="N68" s="847"/>
      <c r="O68" s="847"/>
      <c r="P68" s="847"/>
      <c r="Q68" s="847"/>
      <c r="R68" s="847"/>
      <c r="S68" s="847"/>
      <c r="T68" s="848">
        <v>530000</v>
      </c>
      <c r="U68" s="849"/>
      <c r="V68" s="849"/>
      <c r="W68" s="849"/>
      <c r="X68" s="850"/>
      <c r="Y68" s="337" t="s">
        <v>36</v>
      </c>
      <c r="Z68" s="256"/>
      <c r="AA68" s="338" t="s">
        <v>73</v>
      </c>
      <c r="AB68" s="851">
        <f>IFERROR(T69/T67*100,0)</f>
        <v>0</v>
      </c>
      <c r="AC68" s="852"/>
      <c r="AD68" s="853"/>
      <c r="AE68" s="339" t="s">
        <v>93</v>
      </c>
      <c r="AF68" s="339" t="s">
        <v>74</v>
      </c>
      <c r="AG68" s="256" t="s">
        <v>43</v>
      </c>
      <c r="AH68" s="284" t="str">
        <f>IF(T67=0,"",(IF(AB68&gt;=200/3,"○","×")))</f>
        <v/>
      </c>
      <c r="AI68" s="322"/>
      <c r="AJ68" s="322"/>
      <c r="AK68" s="322"/>
      <c r="AL68" s="256"/>
      <c r="AM68" s="645" t="s">
        <v>2339</v>
      </c>
      <c r="AN68" s="646"/>
      <c r="AO68" s="646"/>
      <c r="AP68" s="646"/>
      <c r="AQ68" s="646"/>
      <c r="AR68" s="646"/>
      <c r="AS68" s="646"/>
      <c r="AT68" s="646"/>
      <c r="AU68" s="646"/>
      <c r="AV68" s="646"/>
      <c r="AW68" s="646"/>
      <c r="AX68" s="646"/>
      <c r="AY68" s="646"/>
      <c r="AZ68" s="646"/>
      <c r="BA68" s="646"/>
      <c r="BB68" s="646"/>
      <c r="BC68" s="647"/>
    </row>
    <row r="69" spans="1:81" ht="19.5" customHeight="1" thickBot="1">
      <c r="A69" s="256"/>
      <c r="B69" s="340"/>
      <c r="C69" s="838" t="s">
        <v>2340</v>
      </c>
      <c r="D69" s="838"/>
      <c r="E69" s="838"/>
      <c r="F69" s="838"/>
      <c r="G69" s="838"/>
      <c r="H69" s="838"/>
      <c r="I69" s="838"/>
      <c r="J69" s="838"/>
      <c r="K69" s="838"/>
      <c r="L69" s="838"/>
      <c r="M69" s="838"/>
      <c r="N69" s="838"/>
      <c r="O69" s="838"/>
      <c r="P69" s="838"/>
      <c r="Q69" s="838"/>
      <c r="R69" s="838"/>
      <c r="S69" s="838"/>
      <c r="T69" s="840">
        <v>400000</v>
      </c>
      <c r="U69" s="841"/>
      <c r="V69" s="841"/>
      <c r="W69" s="841"/>
      <c r="X69" s="842"/>
      <c r="Y69" s="341" t="s">
        <v>36</v>
      </c>
      <c r="Z69" s="342" t="s">
        <v>43</v>
      </c>
      <c r="AA69" s="99"/>
      <c r="AB69" s="343"/>
      <c r="AC69" s="344"/>
      <c r="AD69" s="345"/>
      <c r="AE69" s="345"/>
      <c r="AF69" s="339"/>
      <c r="AG69" s="256"/>
      <c r="AH69" s="256"/>
      <c r="AI69" s="322"/>
      <c r="AJ69" s="256"/>
      <c r="AK69" s="322"/>
      <c r="AL69" s="322"/>
    </row>
    <row r="70" spans="1:81" ht="16.5" customHeight="1">
      <c r="A70" s="256"/>
      <c r="B70" s="346"/>
      <c r="C70" s="839"/>
      <c r="D70" s="839"/>
      <c r="E70" s="839"/>
      <c r="F70" s="839"/>
      <c r="G70" s="839"/>
      <c r="H70" s="839"/>
      <c r="I70" s="839"/>
      <c r="J70" s="839"/>
      <c r="K70" s="839"/>
      <c r="L70" s="839"/>
      <c r="M70" s="839"/>
      <c r="N70" s="839"/>
      <c r="O70" s="839"/>
      <c r="P70" s="839"/>
      <c r="Q70" s="839"/>
      <c r="R70" s="839"/>
      <c r="S70" s="839"/>
      <c r="T70" s="347" t="s">
        <v>73</v>
      </c>
      <c r="U70" s="797">
        <f>T69/10</f>
        <v>40000</v>
      </c>
      <c r="V70" s="797"/>
      <c r="W70" s="797"/>
      <c r="X70" s="100" t="s">
        <v>36</v>
      </c>
      <c r="Y70" s="3" t="s">
        <v>74</v>
      </c>
      <c r="Z70" s="256"/>
      <c r="AA70" s="256"/>
      <c r="AB70" s="256"/>
      <c r="AC70" s="256"/>
      <c r="AD70" s="256"/>
      <c r="AE70" s="256"/>
      <c r="AF70" s="256"/>
      <c r="AG70" s="256"/>
      <c r="AH70" s="348"/>
      <c r="AI70" s="322"/>
      <c r="AJ70" s="322"/>
      <c r="AK70" s="322"/>
      <c r="AL70" s="322"/>
    </row>
    <row r="71" spans="1:81" ht="9.75" customHeight="1">
      <c r="A71" s="256"/>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322"/>
      <c r="AK71" s="322"/>
      <c r="AL71" s="322"/>
    </row>
    <row r="72" spans="1:81" ht="20.25" customHeight="1">
      <c r="A72" s="256"/>
      <c r="B72" s="843" t="s">
        <v>94</v>
      </c>
      <c r="C72" s="623"/>
      <c r="D72" s="623"/>
      <c r="E72" s="623"/>
      <c r="F72" s="623"/>
      <c r="G72" s="623"/>
      <c r="H72" s="623"/>
      <c r="I72" s="623"/>
      <c r="J72" s="623"/>
      <c r="K72" s="623"/>
      <c r="L72" s="623"/>
      <c r="M72" s="623"/>
      <c r="N72" s="623"/>
      <c r="O72" s="623"/>
      <c r="P72" s="623"/>
      <c r="Q72" s="623"/>
      <c r="R72" s="623"/>
      <c r="S72" s="623"/>
      <c r="T72" s="623"/>
      <c r="U72" s="623"/>
      <c r="V72" s="623"/>
      <c r="W72" s="623"/>
      <c r="X72" s="623"/>
      <c r="Y72" s="623"/>
      <c r="Z72" s="623"/>
      <c r="AA72" s="623"/>
      <c r="AB72" s="623"/>
      <c r="AC72" s="623"/>
      <c r="AD72" s="623"/>
      <c r="AE72" s="623"/>
      <c r="AF72" s="623"/>
      <c r="AG72" s="623"/>
      <c r="AH72" s="623"/>
      <c r="AI72" s="623"/>
      <c r="AJ72" s="623"/>
      <c r="AK72" s="623"/>
      <c r="AL72" s="256"/>
    </row>
    <row r="73" spans="1:81" s="349" customFormat="1" ht="14.25" customHeight="1">
      <c r="A73" s="291"/>
      <c r="B73" s="291"/>
      <c r="C73" s="329" t="s">
        <v>95</v>
      </c>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N73" s="350"/>
      <c r="AO73" s="350"/>
      <c r="AP73" s="350"/>
      <c r="AQ73" s="350"/>
      <c r="AR73" s="350"/>
      <c r="AS73" s="350"/>
      <c r="AT73" s="350"/>
      <c r="AU73" s="350"/>
      <c r="AV73" s="350"/>
      <c r="AW73" s="350"/>
      <c r="AX73" s="350"/>
      <c r="AY73" s="350"/>
      <c r="AZ73" s="350"/>
      <c r="BA73" s="350"/>
      <c r="BB73" s="350"/>
      <c r="BC73" s="350"/>
      <c r="BD73" s="350"/>
      <c r="BE73" s="350"/>
      <c r="BF73" s="350"/>
      <c r="BG73" s="350"/>
      <c r="BH73" s="350"/>
      <c r="BI73" s="350"/>
      <c r="BJ73" s="350"/>
      <c r="BK73" s="350"/>
      <c r="BL73" s="350"/>
      <c r="BM73" s="350"/>
      <c r="BN73" s="350"/>
      <c r="BO73" s="350"/>
      <c r="BP73" s="350"/>
      <c r="BQ73" s="350"/>
    </row>
    <row r="74" spans="1:81" s="349" customFormat="1" ht="15" customHeight="1" thickBot="1">
      <c r="A74" s="291"/>
      <c r="B74" s="291"/>
      <c r="C74" s="261" t="s">
        <v>90</v>
      </c>
      <c r="D74" s="785" t="s">
        <v>2341</v>
      </c>
      <c r="E74" s="785"/>
      <c r="F74" s="785"/>
      <c r="G74" s="785"/>
      <c r="H74" s="785"/>
      <c r="I74" s="785"/>
      <c r="J74" s="785"/>
      <c r="K74" s="785"/>
      <c r="L74" s="785"/>
      <c r="M74" s="785"/>
      <c r="N74" s="785"/>
      <c r="O74" s="785"/>
      <c r="P74" s="785"/>
      <c r="Q74" s="785"/>
      <c r="R74" s="785"/>
      <c r="S74" s="785"/>
      <c r="T74" s="785"/>
      <c r="U74" s="785"/>
      <c r="V74" s="785"/>
      <c r="W74" s="785"/>
      <c r="X74" s="785"/>
      <c r="Y74" s="785"/>
      <c r="Z74" s="785"/>
      <c r="AA74" s="785"/>
      <c r="AB74" s="785"/>
      <c r="AC74" s="785"/>
      <c r="AD74" s="785"/>
      <c r="AE74" s="785"/>
      <c r="AF74" s="785"/>
      <c r="AG74" s="785"/>
      <c r="AH74" s="785"/>
      <c r="AI74" s="785"/>
      <c r="AJ74" s="785"/>
      <c r="AK74" s="785"/>
      <c r="AL74" s="331"/>
      <c r="AM74" s="162" t="b">
        <v>1</v>
      </c>
      <c r="AN74" s="732" t="s">
        <v>2242</v>
      </c>
      <c r="AO74" s="732"/>
      <c r="AP74" s="732"/>
      <c r="AQ74" s="350"/>
      <c r="AR74" s="351" t="str">
        <f>IF(SUM('別紙様式6-2 事業所個票１:事業所個票10'!CI3)&gt;=1,"該当","")</f>
        <v>該当</v>
      </c>
      <c r="AT74" s="350"/>
      <c r="AU74" s="350"/>
      <c r="AV74" s="350"/>
      <c r="AW74" s="350"/>
      <c r="AX74" s="350"/>
      <c r="AY74" s="350"/>
      <c r="AZ74" s="350"/>
      <c r="BA74" s="350"/>
      <c r="BB74" s="350"/>
      <c r="BC74" s="350"/>
      <c r="BD74" s="350"/>
      <c r="BE74" s="350"/>
      <c r="BF74" s="350"/>
      <c r="BG74" s="350"/>
      <c r="BH74" s="350"/>
      <c r="BI74" s="350"/>
      <c r="BJ74" s="350"/>
      <c r="BK74" s="350"/>
      <c r="BL74" s="350"/>
      <c r="BM74" s="350"/>
      <c r="BN74" s="350"/>
      <c r="BO74" s="350"/>
      <c r="BP74" s="350"/>
      <c r="BQ74" s="350"/>
    </row>
    <row r="75" spans="1:81" s="349" customFormat="1" ht="21" customHeight="1" thickBot="1">
      <c r="A75" s="291"/>
      <c r="B75" s="291"/>
      <c r="C75" s="830"/>
      <c r="D75" s="831"/>
      <c r="E75" s="832" t="s">
        <v>2342</v>
      </c>
      <c r="F75" s="832"/>
      <c r="G75" s="832"/>
      <c r="H75" s="832"/>
      <c r="I75" s="832"/>
      <c r="J75" s="832"/>
      <c r="K75" s="832"/>
      <c r="L75" s="832"/>
      <c r="M75" s="832"/>
      <c r="N75" s="832"/>
      <c r="O75" s="832"/>
      <c r="P75" s="832"/>
      <c r="Q75" s="832"/>
      <c r="R75" s="832"/>
      <c r="S75" s="832"/>
      <c r="T75" s="832"/>
      <c r="U75" s="832"/>
      <c r="V75" s="832"/>
      <c r="W75" s="832"/>
      <c r="X75" s="833"/>
      <c r="Y75" s="172" t="s">
        <v>43</v>
      </c>
      <c r="Z75" s="284" t="str">
        <f>IF(AR74&lt;&gt;"該当","",IF(AM74=TRUE,"○","×"))</f>
        <v>○</v>
      </c>
      <c r="AA75" s="352"/>
      <c r="AB75" s="352"/>
      <c r="AC75" s="352"/>
      <c r="AD75" s="352"/>
      <c r="AE75" s="352"/>
      <c r="AF75" s="352"/>
      <c r="AG75" s="352"/>
      <c r="AH75" s="352"/>
      <c r="AI75" s="352"/>
      <c r="AJ75" s="352"/>
      <c r="AK75" s="352"/>
      <c r="AL75" s="352"/>
      <c r="AM75" s="645" t="s">
        <v>91</v>
      </c>
      <c r="AN75" s="552"/>
      <c r="AO75" s="552"/>
      <c r="AP75" s="552"/>
      <c r="AQ75" s="552"/>
      <c r="AR75" s="724"/>
      <c r="AS75" s="724"/>
      <c r="AT75" s="552"/>
      <c r="AU75" s="552"/>
      <c r="AV75" s="552"/>
      <c r="AW75" s="552"/>
      <c r="AX75" s="552"/>
      <c r="AY75" s="552"/>
      <c r="AZ75" s="552"/>
      <c r="BA75" s="552"/>
      <c r="BB75" s="552"/>
      <c r="BC75" s="553"/>
      <c r="BD75" s="350"/>
      <c r="BE75" s="350"/>
      <c r="BF75" s="350"/>
      <c r="BG75" s="350"/>
      <c r="BH75" s="350"/>
      <c r="BI75" s="350"/>
      <c r="BJ75" s="350"/>
      <c r="BK75" s="350"/>
      <c r="BL75" s="350"/>
      <c r="BM75" s="350"/>
      <c r="BN75" s="350"/>
      <c r="BO75" s="350"/>
      <c r="BP75" s="350"/>
      <c r="BQ75" s="350"/>
    </row>
    <row r="76" spans="1:81" s="349" customFormat="1" ht="5.25" customHeight="1">
      <c r="A76" s="291"/>
      <c r="B76" s="291"/>
      <c r="C76" s="291"/>
      <c r="D76" s="291"/>
      <c r="E76" s="291"/>
      <c r="F76" s="291"/>
      <c r="G76" s="291"/>
      <c r="H76" s="291"/>
      <c r="I76" s="291"/>
      <c r="J76" s="353"/>
      <c r="K76" s="353"/>
      <c r="L76" s="353"/>
      <c r="M76" s="353"/>
      <c r="N76" s="353"/>
      <c r="O76" s="353"/>
      <c r="P76" s="353"/>
      <c r="Q76" s="353"/>
      <c r="R76" s="353"/>
      <c r="S76" s="353"/>
      <c r="T76" s="353"/>
      <c r="U76" s="353"/>
      <c r="V76" s="353"/>
      <c r="W76" s="353"/>
      <c r="X76" s="353"/>
      <c r="Y76" s="352"/>
      <c r="Z76" s="352"/>
      <c r="AA76" s="352"/>
      <c r="AB76" s="352"/>
      <c r="AC76" s="352"/>
      <c r="AD76" s="352"/>
      <c r="AE76" s="352"/>
      <c r="AF76" s="352"/>
      <c r="AG76" s="352"/>
      <c r="AH76" s="352"/>
      <c r="AI76" s="352"/>
      <c r="AJ76" s="352"/>
      <c r="AK76" s="352"/>
      <c r="AL76" s="352"/>
      <c r="AN76" s="354"/>
      <c r="AO76" s="354"/>
      <c r="AP76" s="354"/>
      <c r="AQ76" s="354"/>
      <c r="AR76" s="354"/>
      <c r="AS76" s="354"/>
      <c r="AT76" s="354"/>
      <c r="AU76" s="354"/>
      <c r="AV76" s="354"/>
      <c r="AW76" s="354"/>
      <c r="AX76" s="354"/>
      <c r="AY76" s="354"/>
      <c r="AZ76" s="354"/>
      <c r="BA76" s="354"/>
      <c r="BB76" s="354"/>
      <c r="BC76" s="354"/>
      <c r="BD76" s="354"/>
      <c r="BE76" s="350"/>
      <c r="BF76" s="350"/>
      <c r="BG76" s="350"/>
      <c r="BH76" s="350"/>
      <c r="BI76" s="350"/>
      <c r="BJ76" s="350"/>
      <c r="BK76" s="350"/>
      <c r="BL76" s="350"/>
      <c r="BM76" s="350"/>
      <c r="BN76" s="350"/>
      <c r="BO76" s="350"/>
      <c r="BP76" s="350"/>
      <c r="BQ76" s="350"/>
      <c r="BR76" s="350"/>
      <c r="BS76" s="350"/>
      <c r="BT76" s="350"/>
      <c r="BU76" s="350"/>
      <c r="BV76" s="350"/>
      <c r="BW76" s="350"/>
      <c r="BX76" s="350"/>
      <c r="BY76" s="350"/>
      <c r="BZ76" s="350"/>
      <c r="CA76" s="350"/>
      <c r="CB76" s="350"/>
      <c r="CC76" s="350"/>
    </row>
    <row r="77" spans="1:81" s="349" customFormat="1" ht="14.25">
      <c r="A77" s="291"/>
      <c r="B77" s="291"/>
      <c r="C77" s="329" t="s">
        <v>2343</v>
      </c>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c r="AE77" s="335"/>
      <c r="AF77" s="335"/>
      <c r="AG77" s="335"/>
      <c r="AH77" s="335"/>
      <c r="AI77" s="335"/>
      <c r="AJ77" s="335"/>
      <c r="AK77" s="335"/>
      <c r="AL77" s="335"/>
      <c r="AN77" s="354"/>
      <c r="AO77" s="354"/>
      <c r="AP77" s="354"/>
      <c r="AQ77" s="354"/>
      <c r="AR77" s="354"/>
      <c r="AS77" s="354"/>
      <c r="AT77" s="354"/>
      <c r="AU77" s="354"/>
      <c r="AV77" s="354"/>
      <c r="AW77" s="354"/>
      <c r="AX77" s="354"/>
      <c r="AY77" s="354"/>
      <c r="AZ77" s="354"/>
      <c r="BA77" s="354"/>
      <c r="BB77" s="354"/>
      <c r="BC77" s="354"/>
      <c r="BD77" s="354"/>
      <c r="BE77" s="350"/>
      <c r="BF77" s="350"/>
      <c r="BG77" s="350"/>
      <c r="BH77" s="350"/>
      <c r="BI77" s="350"/>
      <c r="BJ77" s="350"/>
      <c r="BK77" s="350"/>
      <c r="BL77" s="350"/>
      <c r="BM77" s="350"/>
      <c r="BN77" s="350"/>
      <c r="BO77" s="350"/>
      <c r="BP77" s="350"/>
      <c r="BQ77" s="350"/>
      <c r="BR77" s="350"/>
      <c r="BS77" s="350"/>
      <c r="BT77" s="350"/>
      <c r="BU77" s="350"/>
      <c r="BV77" s="350"/>
      <c r="BW77" s="350"/>
      <c r="BX77" s="350"/>
      <c r="BY77" s="350"/>
      <c r="BZ77" s="350"/>
      <c r="CA77" s="350"/>
      <c r="CB77" s="350"/>
      <c r="CC77" s="350"/>
    </row>
    <row r="78" spans="1:81" s="349" customFormat="1" ht="24.75" customHeight="1" thickBot="1">
      <c r="A78" s="291"/>
      <c r="B78" s="291"/>
      <c r="C78" s="355" t="s">
        <v>90</v>
      </c>
      <c r="D78" s="834" t="s">
        <v>2344</v>
      </c>
      <c r="E78" s="834"/>
      <c r="F78" s="834"/>
      <c r="G78" s="834"/>
      <c r="H78" s="834"/>
      <c r="I78" s="834"/>
      <c r="J78" s="834"/>
      <c r="K78" s="834"/>
      <c r="L78" s="834"/>
      <c r="M78" s="834"/>
      <c r="N78" s="834"/>
      <c r="O78" s="834"/>
      <c r="P78" s="834"/>
      <c r="Q78" s="834"/>
      <c r="R78" s="834"/>
      <c r="S78" s="834"/>
      <c r="T78" s="834"/>
      <c r="U78" s="834"/>
      <c r="V78" s="834"/>
      <c r="W78" s="834"/>
      <c r="X78" s="834"/>
      <c r="Y78" s="834"/>
      <c r="Z78" s="834"/>
      <c r="AA78" s="834"/>
      <c r="AB78" s="834"/>
      <c r="AC78" s="834"/>
      <c r="AD78" s="834"/>
      <c r="AE78" s="834"/>
      <c r="AF78" s="834"/>
      <c r="AG78" s="834"/>
      <c r="AH78" s="834"/>
      <c r="AI78" s="834"/>
      <c r="AJ78" s="834"/>
      <c r="AK78" s="834"/>
      <c r="AL78" s="331"/>
      <c r="AN78" s="354"/>
      <c r="AO78" s="354"/>
      <c r="AP78" s="354"/>
      <c r="AQ78" s="354"/>
      <c r="AR78" s="354"/>
      <c r="AS78" s="354"/>
      <c r="AT78" s="354"/>
      <c r="AU78" s="354"/>
      <c r="AV78" s="354"/>
      <c r="AW78" s="354"/>
      <c r="AX78" s="354"/>
      <c r="AY78" s="354"/>
      <c r="AZ78" s="354"/>
      <c r="BA78" s="354"/>
      <c r="BB78" s="354"/>
      <c r="BC78" s="354"/>
      <c r="BD78" s="354"/>
      <c r="BE78" s="350"/>
      <c r="BF78" s="350"/>
      <c r="BG78" s="350"/>
      <c r="BH78" s="350"/>
      <c r="BI78" s="350"/>
      <c r="BJ78" s="350"/>
      <c r="BK78" s="350"/>
      <c r="BL78" s="350"/>
      <c r="BM78" s="350"/>
      <c r="BN78" s="350"/>
      <c r="BO78" s="350"/>
      <c r="BP78" s="350"/>
      <c r="BQ78" s="350"/>
      <c r="BR78" s="350"/>
      <c r="BS78" s="350"/>
      <c r="BT78" s="350"/>
      <c r="BU78" s="350"/>
      <c r="BV78" s="350"/>
      <c r="BW78" s="350"/>
      <c r="BX78" s="350"/>
      <c r="BY78" s="350"/>
      <c r="BZ78" s="350"/>
      <c r="CA78" s="350"/>
      <c r="CB78" s="350"/>
      <c r="CC78" s="350"/>
    </row>
    <row r="79" spans="1:81" ht="18" customHeight="1">
      <c r="A79" s="256"/>
      <c r="B79" s="356"/>
      <c r="C79" s="835" t="s">
        <v>96</v>
      </c>
      <c r="D79" s="681"/>
      <c r="E79" s="681"/>
      <c r="F79" s="681"/>
      <c r="G79" s="681"/>
      <c r="H79" s="681"/>
      <c r="I79" s="681"/>
      <c r="J79" s="681"/>
      <c r="K79" s="681"/>
      <c r="L79" s="681"/>
      <c r="M79" s="681"/>
      <c r="N79" s="681"/>
      <c r="O79" s="681"/>
      <c r="P79" s="681"/>
      <c r="Q79" s="681"/>
      <c r="R79" s="681"/>
      <c r="S79" s="681"/>
      <c r="T79" s="682"/>
      <c r="U79" s="836">
        <f>SUM('別紙様式6-2 事業所個票１:事業所個票10'!BA51)</f>
        <v>231434</v>
      </c>
      <c r="V79" s="837"/>
      <c r="W79" s="837"/>
      <c r="X79" s="837"/>
      <c r="Y79" s="837"/>
      <c r="Z79" s="357" t="s">
        <v>36</v>
      </c>
      <c r="AA79" s="275" t="s">
        <v>43</v>
      </c>
      <c r="AB79" s="549" t="s">
        <v>2422</v>
      </c>
      <c r="AC79" s="335"/>
      <c r="AD79" s="256"/>
      <c r="AE79" s="256"/>
      <c r="AF79" s="256"/>
      <c r="AG79" s="256"/>
      <c r="AH79" s="256"/>
      <c r="AI79" s="256"/>
      <c r="AJ79" s="256"/>
      <c r="AK79" s="256"/>
      <c r="AL79" s="256"/>
      <c r="AN79" s="354"/>
      <c r="AO79" s="354"/>
      <c r="AP79" s="354"/>
      <c r="AQ79" s="354"/>
      <c r="AR79" s="354"/>
      <c r="AS79" s="354"/>
      <c r="AT79" s="354"/>
      <c r="AU79" s="354"/>
      <c r="AV79" s="354"/>
      <c r="AW79" s="354"/>
      <c r="AX79" s="354"/>
      <c r="AY79" s="354"/>
      <c r="AZ79" s="354"/>
      <c r="BA79" s="354"/>
      <c r="BB79" s="354"/>
      <c r="BC79" s="354"/>
      <c r="BD79" s="354"/>
    </row>
    <row r="80" spans="1:81" ht="19.5" customHeight="1" thickBot="1">
      <c r="A80" s="256"/>
      <c r="B80" s="356"/>
      <c r="C80" s="690" t="s">
        <v>97</v>
      </c>
      <c r="D80" s="690"/>
      <c r="E80" s="690"/>
      <c r="F80" s="690"/>
      <c r="G80" s="690"/>
      <c r="H80" s="690"/>
      <c r="I80" s="690"/>
      <c r="J80" s="690"/>
      <c r="K80" s="690"/>
      <c r="L80" s="690"/>
      <c r="M80" s="690"/>
      <c r="N80" s="690"/>
      <c r="O80" s="690"/>
      <c r="P80" s="690"/>
      <c r="Q80" s="690"/>
      <c r="R80" s="690"/>
      <c r="S80" s="690"/>
      <c r="T80" s="691"/>
      <c r="U80" s="836">
        <f>U81+U86</f>
        <v>336000</v>
      </c>
      <c r="V80" s="837"/>
      <c r="W80" s="837"/>
      <c r="X80" s="837"/>
      <c r="Y80" s="837"/>
      <c r="Z80" s="333" t="s">
        <v>36</v>
      </c>
      <c r="AA80" s="275" t="s">
        <v>43</v>
      </c>
      <c r="AB80" s="550"/>
      <c r="AC80" s="275"/>
      <c r="AD80" s="275"/>
      <c r="AE80" s="275"/>
      <c r="AF80" s="275"/>
      <c r="AG80" s="275"/>
      <c r="AH80" s="322"/>
      <c r="AI80" s="322"/>
      <c r="AJ80" s="322"/>
      <c r="AK80" s="322"/>
      <c r="AL80" s="322"/>
      <c r="AM80" s="358"/>
    </row>
    <row r="81" spans="1:55" ht="9.75" customHeight="1" thickBot="1">
      <c r="A81" s="256"/>
      <c r="B81" s="356"/>
      <c r="C81" s="803" t="s">
        <v>98</v>
      </c>
      <c r="D81" s="802"/>
      <c r="E81" s="806" t="s">
        <v>99</v>
      </c>
      <c r="F81" s="807"/>
      <c r="G81" s="807"/>
      <c r="H81" s="807"/>
      <c r="I81" s="807"/>
      <c r="J81" s="807"/>
      <c r="K81" s="807"/>
      <c r="L81" s="807"/>
      <c r="M81" s="807"/>
      <c r="N81" s="807"/>
      <c r="O81" s="807"/>
      <c r="P81" s="807"/>
      <c r="Q81" s="807"/>
      <c r="R81" s="807"/>
      <c r="S81" s="807"/>
      <c r="T81" s="808"/>
      <c r="U81" s="812">
        <v>186000</v>
      </c>
      <c r="V81" s="813"/>
      <c r="W81" s="813"/>
      <c r="X81" s="813"/>
      <c r="Y81" s="814"/>
      <c r="Z81" s="825" t="s">
        <v>36</v>
      </c>
      <c r="AA81" s="796" t="s">
        <v>43</v>
      </c>
      <c r="AB81" s="256"/>
      <c r="AC81" s="339"/>
      <c r="AD81" s="359"/>
      <c r="AE81" s="359"/>
      <c r="AF81" s="339"/>
      <c r="AG81" s="256"/>
      <c r="AH81" s="322"/>
      <c r="AI81" s="256"/>
      <c r="AJ81" s="322"/>
      <c r="AK81" s="256"/>
      <c r="AL81" s="322"/>
      <c r="AM81" s="358"/>
    </row>
    <row r="82" spans="1:55" ht="9.75" customHeight="1" thickBot="1">
      <c r="A82" s="256"/>
      <c r="B82" s="356"/>
      <c r="C82" s="803"/>
      <c r="D82" s="802"/>
      <c r="E82" s="809"/>
      <c r="F82" s="810"/>
      <c r="G82" s="810"/>
      <c r="H82" s="810"/>
      <c r="I82" s="810"/>
      <c r="J82" s="810"/>
      <c r="K82" s="810"/>
      <c r="L82" s="810"/>
      <c r="M82" s="810"/>
      <c r="N82" s="810"/>
      <c r="O82" s="810"/>
      <c r="P82" s="810"/>
      <c r="Q82" s="810"/>
      <c r="R82" s="810"/>
      <c r="S82" s="810"/>
      <c r="T82" s="811"/>
      <c r="U82" s="791"/>
      <c r="V82" s="792"/>
      <c r="W82" s="792"/>
      <c r="X82" s="792"/>
      <c r="Y82" s="793"/>
      <c r="Z82" s="826"/>
      <c r="AA82" s="796"/>
      <c r="AB82" s="817" t="s">
        <v>73</v>
      </c>
      <c r="AC82" s="818">
        <f>IFERROR(U83/U81*100,0)</f>
        <v>75.268817204301072</v>
      </c>
      <c r="AD82" s="819"/>
      <c r="AE82" s="820"/>
      <c r="AF82" s="824" t="s">
        <v>93</v>
      </c>
      <c r="AG82" s="824" t="s">
        <v>74</v>
      </c>
      <c r="AH82" s="775" t="s">
        <v>43</v>
      </c>
      <c r="AI82" s="549" t="s">
        <v>2422</v>
      </c>
      <c r="AJ82" s="322"/>
      <c r="AK82" s="256"/>
      <c r="AL82" s="322"/>
      <c r="AM82" s="776" t="s">
        <v>2345</v>
      </c>
      <c r="AN82" s="777"/>
      <c r="AO82" s="777"/>
      <c r="AP82" s="777"/>
      <c r="AQ82" s="777"/>
      <c r="AR82" s="777"/>
      <c r="AS82" s="777"/>
      <c r="AT82" s="777"/>
      <c r="AU82" s="777"/>
      <c r="AV82" s="777"/>
      <c r="AW82" s="777"/>
      <c r="AX82" s="777"/>
      <c r="AY82" s="777"/>
      <c r="AZ82" s="777"/>
      <c r="BA82" s="777"/>
      <c r="BB82" s="777"/>
      <c r="BC82" s="778"/>
    </row>
    <row r="83" spans="1:55" ht="9.75" customHeight="1" thickBot="1">
      <c r="A83" s="256"/>
      <c r="B83" s="356"/>
      <c r="C83" s="803"/>
      <c r="D83" s="802"/>
      <c r="E83" s="311"/>
      <c r="F83" s="782" t="s">
        <v>2346</v>
      </c>
      <c r="G83" s="783"/>
      <c r="H83" s="783"/>
      <c r="I83" s="783"/>
      <c r="J83" s="783"/>
      <c r="K83" s="783"/>
      <c r="L83" s="783"/>
      <c r="M83" s="783"/>
      <c r="N83" s="783"/>
      <c r="O83" s="783"/>
      <c r="P83" s="783"/>
      <c r="Q83" s="783"/>
      <c r="R83" s="783"/>
      <c r="S83" s="783"/>
      <c r="T83" s="783"/>
      <c r="U83" s="788">
        <v>140000</v>
      </c>
      <c r="V83" s="789"/>
      <c r="W83" s="789"/>
      <c r="X83" s="789"/>
      <c r="Y83" s="790"/>
      <c r="Z83" s="827" t="s">
        <v>36</v>
      </c>
      <c r="AA83" s="796" t="s">
        <v>43</v>
      </c>
      <c r="AB83" s="817"/>
      <c r="AC83" s="821"/>
      <c r="AD83" s="822"/>
      <c r="AE83" s="823"/>
      <c r="AF83" s="824"/>
      <c r="AG83" s="824"/>
      <c r="AH83" s="775"/>
      <c r="AI83" s="550"/>
      <c r="AJ83" s="322"/>
      <c r="AK83" s="256"/>
      <c r="AL83" s="322"/>
      <c r="AM83" s="779"/>
      <c r="AN83" s="780"/>
      <c r="AO83" s="780"/>
      <c r="AP83" s="780"/>
      <c r="AQ83" s="780"/>
      <c r="AR83" s="780"/>
      <c r="AS83" s="780"/>
      <c r="AT83" s="780"/>
      <c r="AU83" s="780"/>
      <c r="AV83" s="780"/>
      <c r="AW83" s="780"/>
      <c r="AX83" s="780"/>
      <c r="AY83" s="780"/>
      <c r="AZ83" s="780"/>
      <c r="BA83" s="780"/>
      <c r="BB83" s="780"/>
      <c r="BC83" s="781"/>
    </row>
    <row r="84" spans="1:55" ht="9.75" customHeight="1" thickBot="1">
      <c r="A84" s="256"/>
      <c r="B84" s="356"/>
      <c r="C84" s="803"/>
      <c r="D84" s="802"/>
      <c r="E84" s="360"/>
      <c r="F84" s="784"/>
      <c r="G84" s="785"/>
      <c r="H84" s="785"/>
      <c r="I84" s="785"/>
      <c r="J84" s="785"/>
      <c r="K84" s="785"/>
      <c r="L84" s="785"/>
      <c r="M84" s="785"/>
      <c r="N84" s="785"/>
      <c r="O84" s="785"/>
      <c r="P84" s="785"/>
      <c r="Q84" s="785"/>
      <c r="R84" s="785"/>
      <c r="S84" s="785"/>
      <c r="T84" s="785"/>
      <c r="U84" s="791"/>
      <c r="V84" s="792"/>
      <c r="W84" s="792"/>
      <c r="X84" s="792"/>
      <c r="Y84" s="793"/>
      <c r="Z84" s="828"/>
      <c r="AA84" s="796"/>
      <c r="AB84" s="256"/>
      <c r="AC84" s="256"/>
      <c r="AD84" s="256"/>
      <c r="AE84" s="256"/>
      <c r="AF84" s="256"/>
      <c r="AG84" s="256"/>
      <c r="AH84" s="256"/>
      <c r="AI84" s="256"/>
      <c r="AJ84" s="322"/>
      <c r="AK84" s="322"/>
      <c r="AL84" s="322"/>
    </row>
    <row r="85" spans="1:55" ht="15" customHeight="1" thickBot="1">
      <c r="A85" s="256"/>
      <c r="B85" s="356"/>
      <c r="C85" s="804"/>
      <c r="D85" s="805"/>
      <c r="E85" s="361"/>
      <c r="F85" s="786"/>
      <c r="G85" s="787"/>
      <c r="H85" s="787"/>
      <c r="I85" s="787"/>
      <c r="J85" s="787"/>
      <c r="K85" s="787"/>
      <c r="L85" s="787"/>
      <c r="M85" s="787"/>
      <c r="N85" s="787"/>
      <c r="O85" s="787"/>
      <c r="P85" s="787"/>
      <c r="Q85" s="787"/>
      <c r="R85" s="787"/>
      <c r="S85" s="787"/>
      <c r="T85" s="787"/>
      <c r="U85" s="362" t="s">
        <v>73</v>
      </c>
      <c r="V85" s="829">
        <f>U83/2</f>
        <v>70000</v>
      </c>
      <c r="W85" s="829"/>
      <c r="X85" s="829"/>
      <c r="Y85" s="101" t="s">
        <v>36</v>
      </c>
      <c r="Z85" s="3" t="s">
        <v>74</v>
      </c>
      <c r="AA85" s="102"/>
      <c r="AB85" s="343"/>
      <c r="AC85" s="343"/>
      <c r="AD85" s="344"/>
      <c r="AE85" s="798"/>
      <c r="AF85" s="798"/>
      <c r="AG85" s="339"/>
      <c r="AH85" s="256"/>
      <c r="AI85" s="348"/>
      <c r="AJ85" s="322"/>
      <c r="AK85" s="322"/>
      <c r="AL85" s="322"/>
      <c r="AM85" s="358"/>
    </row>
    <row r="86" spans="1:55" ht="9.75" customHeight="1" thickBot="1">
      <c r="A86" s="256"/>
      <c r="B86" s="356"/>
      <c r="C86" s="799" t="s">
        <v>100</v>
      </c>
      <c r="D86" s="800"/>
      <c r="E86" s="806" t="s">
        <v>101</v>
      </c>
      <c r="F86" s="807"/>
      <c r="G86" s="807"/>
      <c r="H86" s="807"/>
      <c r="I86" s="807"/>
      <c r="J86" s="807"/>
      <c r="K86" s="807"/>
      <c r="L86" s="807"/>
      <c r="M86" s="807"/>
      <c r="N86" s="807"/>
      <c r="O86" s="807"/>
      <c r="P86" s="807"/>
      <c r="Q86" s="807"/>
      <c r="R86" s="807"/>
      <c r="S86" s="807"/>
      <c r="T86" s="808"/>
      <c r="U86" s="812">
        <v>150000</v>
      </c>
      <c r="V86" s="813"/>
      <c r="W86" s="813"/>
      <c r="X86" s="813"/>
      <c r="Y86" s="814"/>
      <c r="Z86" s="815" t="s">
        <v>36</v>
      </c>
      <c r="AA86" s="796" t="s">
        <v>43</v>
      </c>
      <c r="AB86" s="343"/>
      <c r="AC86" s="256"/>
      <c r="AD86" s="339"/>
      <c r="AE86" s="359"/>
      <c r="AF86" s="359"/>
      <c r="AG86" s="339"/>
      <c r="AH86" s="256"/>
      <c r="AI86" s="256"/>
      <c r="AJ86" s="322"/>
      <c r="AK86" s="322"/>
      <c r="AL86" s="322"/>
      <c r="AM86" s="358"/>
    </row>
    <row r="87" spans="1:55" ht="9.75" customHeight="1" thickBot="1">
      <c r="A87" s="256"/>
      <c r="B87" s="356"/>
      <c r="C87" s="801"/>
      <c r="D87" s="802"/>
      <c r="E87" s="809"/>
      <c r="F87" s="810"/>
      <c r="G87" s="810"/>
      <c r="H87" s="810"/>
      <c r="I87" s="810"/>
      <c r="J87" s="810"/>
      <c r="K87" s="810"/>
      <c r="L87" s="810"/>
      <c r="M87" s="810"/>
      <c r="N87" s="810"/>
      <c r="O87" s="810"/>
      <c r="P87" s="810"/>
      <c r="Q87" s="810"/>
      <c r="R87" s="810"/>
      <c r="S87" s="810"/>
      <c r="T87" s="811"/>
      <c r="U87" s="791"/>
      <c r="V87" s="792"/>
      <c r="W87" s="792"/>
      <c r="X87" s="792"/>
      <c r="Y87" s="793"/>
      <c r="Z87" s="816"/>
      <c r="AA87" s="796"/>
      <c r="AB87" s="817" t="s">
        <v>73</v>
      </c>
      <c r="AC87" s="818">
        <f>IFERROR(U88/U86*100,0)</f>
        <v>83.333333333333343</v>
      </c>
      <c r="AD87" s="819"/>
      <c r="AE87" s="820"/>
      <c r="AF87" s="824" t="s">
        <v>93</v>
      </c>
      <c r="AG87" s="824" t="s">
        <v>74</v>
      </c>
      <c r="AH87" s="775" t="s">
        <v>43</v>
      </c>
      <c r="AI87" s="549" t="s">
        <v>2422</v>
      </c>
      <c r="AJ87" s="322"/>
      <c r="AK87" s="322"/>
      <c r="AL87" s="322"/>
      <c r="AM87" s="776" t="s">
        <v>2347</v>
      </c>
      <c r="AN87" s="777"/>
      <c r="AO87" s="777"/>
      <c r="AP87" s="777"/>
      <c r="AQ87" s="777"/>
      <c r="AR87" s="777"/>
      <c r="AS87" s="777"/>
      <c r="AT87" s="777"/>
      <c r="AU87" s="777"/>
      <c r="AV87" s="777"/>
      <c r="AW87" s="777"/>
      <c r="AX87" s="777"/>
      <c r="AY87" s="777"/>
      <c r="AZ87" s="777"/>
      <c r="BA87" s="777"/>
      <c r="BB87" s="777"/>
      <c r="BC87" s="778"/>
    </row>
    <row r="88" spans="1:55" ht="9.75" customHeight="1" thickBot="1">
      <c r="A88" s="256"/>
      <c r="B88" s="356"/>
      <c r="C88" s="801"/>
      <c r="D88" s="802"/>
      <c r="E88" s="363"/>
      <c r="F88" s="782" t="s">
        <v>2348</v>
      </c>
      <c r="G88" s="783"/>
      <c r="H88" s="783"/>
      <c r="I88" s="783"/>
      <c r="J88" s="783"/>
      <c r="K88" s="783"/>
      <c r="L88" s="783"/>
      <c r="M88" s="783"/>
      <c r="N88" s="783"/>
      <c r="O88" s="783"/>
      <c r="P88" s="783"/>
      <c r="Q88" s="783"/>
      <c r="R88" s="783"/>
      <c r="S88" s="783"/>
      <c r="T88" s="783"/>
      <c r="U88" s="788">
        <v>125000</v>
      </c>
      <c r="V88" s="789"/>
      <c r="W88" s="789"/>
      <c r="X88" s="789"/>
      <c r="Y88" s="790"/>
      <c r="Z88" s="794" t="s">
        <v>36</v>
      </c>
      <c r="AA88" s="796" t="s">
        <v>43</v>
      </c>
      <c r="AB88" s="817"/>
      <c r="AC88" s="821"/>
      <c r="AD88" s="822"/>
      <c r="AE88" s="823"/>
      <c r="AF88" s="824"/>
      <c r="AG88" s="824"/>
      <c r="AH88" s="775"/>
      <c r="AI88" s="550"/>
      <c r="AJ88" s="322"/>
      <c r="AK88" s="322"/>
      <c r="AL88" s="322"/>
      <c r="AM88" s="779"/>
      <c r="AN88" s="780"/>
      <c r="AO88" s="780"/>
      <c r="AP88" s="780"/>
      <c r="AQ88" s="780"/>
      <c r="AR88" s="780"/>
      <c r="AS88" s="780"/>
      <c r="AT88" s="780"/>
      <c r="AU88" s="780"/>
      <c r="AV88" s="780"/>
      <c r="AW88" s="780"/>
      <c r="AX88" s="780"/>
      <c r="AY88" s="780"/>
      <c r="AZ88" s="780"/>
      <c r="BA88" s="780"/>
      <c r="BB88" s="780"/>
      <c r="BC88" s="781"/>
    </row>
    <row r="89" spans="1:55" ht="9.75" customHeight="1" thickBot="1">
      <c r="A89" s="256"/>
      <c r="B89" s="356"/>
      <c r="C89" s="803"/>
      <c r="D89" s="802"/>
      <c r="E89" s="364"/>
      <c r="F89" s="784"/>
      <c r="G89" s="785"/>
      <c r="H89" s="785"/>
      <c r="I89" s="785"/>
      <c r="J89" s="785"/>
      <c r="K89" s="785"/>
      <c r="L89" s="785"/>
      <c r="M89" s="785"/>
      <c r="N89" s="785"/>
      <c r="O89" s="785"/>
      <c r="P89" s="785"/>
      <c r="Q89" s="785"/>
      <c r="R89" s="785"/>
      <c r="S89" s="785"/>
      <c r="T89" s="785"/>
      <c r="U89" s="791"/>
      <c r="V89" s="792"/>
      <c r="W89" s="792"/>
      <c r="X89" s="792"/>
      <c r="Y89" s="793"/>
      <c r="Z89" s="795"/>
      <c r="AA89" s="796"/>
      <c r="AB89" s="256"/>
      <c r="AC89" s="256"/>
      <c r="AD89" s="256"/>
      <c r="AE89" s="256"/>
      <c r="AF89" s="256"/>
      <c r="AG89" s="256"/>
      <c r="AH89" s="256"/>
      <c r="AI89" s="256"/>
      <c r="AJ89" s="322"/>
      <c r="AK89" s="322"/>
      <c r="AL89" s="322"/>
    </row>
    <row r="90" spans="1:55" ht="16.5" customHeight="1">
      <c r="A90" s="256"/>
      <c r="B90" s="356"/>
      <c r="C90" s="804"/>
      <c r="D90" s="805"/>
      <c r="E90" s="365"/>
      <c r="F90" s="786"/>
      <c r="G90" s="787"/>
      <c r="H90" s="787"/>
      <c r="I90" s="787"/>
      <c r="J90" s="787"/>
      <c r="K90" s="787"/>
      <c r="L90" s="787"/>
      <c r="M90" s="787"/>
      <c r="N90" s="787"/>
      <c r="O90" s="787"/>
      <c r="P90" s="787"/>
      <c r="Q90" s="787"/>
      <c r="R90" s="787"/>
      <c r="S90" s="787"/>
      <c r="T90" s="787"/>
      <c r="U90" s="347" t="s">
        <v>73</v>
      </c>
      <c r="V90" s="797">
        <f>U88/2</f>
        <v>62500</v>
      </c>
      <c r="W90" s="797"/>
      <c r="X90" s="797"/>
      <c r="Y90" s="100" t="s">
        <v>36</v>
      </c>
      <c r="Z90" s="4" t="s">
        <v>74</v>
      </c>
      <c r="AA90" s="102"/>
      <c r="AB90" s="343"/>
      <c r="AC90" s="344"/>
      <c r="AD90" s="798"/>
      <c r="AE90" s="798"/>
      <c r="AF90" s="339"/>
      <c r="AG90" s="256"/>
      <c r="AH90" s="256"/>
      <c r="AI90" s="366"/>
      <c r="AJ90" s="322"/>
      <c r="AK90" s="322"/>
      <c r="AL90" s="322"/>
      <c r="AM90" s="358"/>
    </row>
    <row r="91" spans="1:55" ht="6.75" customHeight="1">
      <c r="A91" s="256"/>
      <c r="B91" s="325" t="s">
        <v>102</v>
      </c>
      <c r="C91" s="325"/>
      <c r="D91" s="325"/>
      <c r="E91" s="325"/>
      <c r="F91" s="322"/>
      <c r="G91" s="323"/>
      <c r="H91" s="323"/>
      <c r="I91" s="323"/>
      <c r="J91" s="323"/>
      <c r="K91" s="323"/>
      <c r="L91" s="323"/>
      <c r="M91" s="367"/>
      <c r="N91" s="323"/>
      <c r="O91" s="323"/>
      <c r="P91" s="323"/>
      <c r="Q91" s="323"/>
      <c r="R91" s="323"/>
      <c r="S91" s="323"/>
      <c r="T91" s="323"/>
      <c r="U91" s="323"/>
      <c r="V91" s="323"/>
      <c r="W91" s="323"/>
      <c r="X91" s="323"/>
      <c r="Y91" s="323"/>
      <c r="Z91" s="323"/>
      <c r="AA91" s="323"/>
      <c r="AB91" s="323"/>
      <c r="AC91" s="323"/>
      <c r="AD91" s="323"/>
      <c r="AE91" s="323"/>
      <c r="AF91" s="323"/>
      <c r="AG91" s="323"/>
      <c r="AH91" s="323"/>
      <c r="AI91" s="323"/>
      <c r="AJ91" s="323"/>
      <c r="AK91" s="323"/>
      <c r="AL91" s="265"/>
      <c r="AM91" s="266"/>
      <c r="AR91" s="294"/>
    </row>
    <row r="92" spans="1:55" s="370" customFormat="1" ht="21" customHeight="1" thickBot="1">
      <c r="A92" s="368"/>
      <c r="B92" s="741" t="s">
        <v>103</v>
      </c>
      <c r="C92" s="741"/>
      <c r="D92" s="741"/>
      <c r="E92" s="741"/>
      <c r="F92" s="741"/>
      <c r="G92" s="741"/>
      <c r="H92" s="741"/>
      <c r="I92" s="741"/>
      <c r="J92" s="741"/>
      <c r="K92" s="741"/>
      <c r="L92" s="741"/>
      <c r="M92" s="741"/>
      <c r="N92" s="741"/>
      <c r="O92" s="741"/>
      <c r="P92" s="741"/>
      <c r="Q92" s="741"/>
      <c r="R92" s="741"/>
      <c r="S92" s="741"/>
      <c r="T92" s="741"/>
      <c r="U92" s="741"/>
      <c r="V92" s="741"/>
      <c r="W92" s="741"/>
      <c r="X92" s="741"/>
      <c r="Y92" s="741"/>
      <c r="Z92" s="741"/>
      <c r="AA92" s="741"/>
      <c r="AB92" s="741"/>
      <c r="AC92" s="741"/>
      <c r="AD92" s="741"/>
      <c r="AE92" s="741"/>
      <c r="AF92" s="741"/>
      <c r="AG92" s="741"/>
      <c r="AH92" s="741"/>
      <c r="AI92" s="741"/>
      <c r="AJ92" s="741"/>
      <c r="AK92" s="741"/>
      <c r="AL92" s="368"/>
      <c r="AM92" s="369"/>
    </row>
    <row r="93" spans="1:55" s="266" customFormat="1" ht="14.25" thickBot="1">
      <c r="A93" s="265"/>
      <c r="B93" s="329" t="s">
        <v>104</v>
      </c>
      <c r="C93" s="308"/>
      <c r="D93" s="308"/>
      <c r="E93" s="308"/>
      <c r="F93" s="308"/>
      <c r="G93" s="308"/>
      <c r="H93" s="308"/>
      <c r="I93" s="308"/>
      <c r="J93" s="308"/>
      <c r="K93" s="308"/>
      <c r="L93" s="308"/>
      <c r="M93" s="308"/>
      <c r="N93" s="308"/>
      <c r="O93" s="308"/>
      <c r="P93" s="308"/>
      <c r="Q93" s="308"/>
      <c r="R93" s="371" t="s">
        <v>90</v>
      </c>
      <c r="S93" s="372" t="s">
        <v>105</v>
      </c>
      <c r="T93" s="265"/>
      <c r="U93" s="308"/>
      <c r="V93" s="308"/>
      <c r="W93" s="308"/>
      <c r="X93" s="308"/>
      <c r="Y93" s="308"/>
      <c r="Z93" s="308"/>
      <c r="AA93" s="308"/>
      <c r="AB93" s="308"/>
      <c r="AC93" s="308"/>
      <c r="AD93" s="308"/>
      <c r="AE93" s="308"/>
      <c r="AF93" s="308"/>
      <c r="AG93" s="308"/>
      <c r="AH93" s="308"/>
      <c r="AI93" s="772" t="str">
        <f>IF(SUM('別紙様式6-2 事業所個票１:事業所個票10'!CI4)&gt;=1,"該当","")</f>
        <v>該当</v>
      </c>
      <c r="AJ93" s="773"/>
      <c r="AK93" s="774"/>
      <c r="AL93" s="265"/>
      <c r="AM93" s="258"/>
    </row>
    <row r="94" spans="1:55" s="266" customFormat="1" ht="2.25" customHeight="1" thickBot="1">
      <c r="A94" s="265"/>
      <c r="B94" s="265"/>
      <c r="C94" s="265"/>
      <c r="D94" s="373"/>
      <c r="E94" s="373"/>
      <c r="F94" s="373"/>
      <c r="G94" s="373"/>
      <c r="H94" s="373"/>
      <c r="I94" s="373"/>
      <c r="J94" s="373"/>
      <c r="K94" s="373"/>
      <c r="L94" s="373"/>
      <c r="M94" s="373"/>
      <c r="N94" s="373"/>
      <c r="O94" s="373"/>
      <c r="P94" s="373"/>
      <c r="Q94" s="373"/>
      <c r="R94" s="374"/>
      <c r="S94" s="374"/>
      <c r="T94" s="374"/>
      <c r="U94" s="373"/>
      <c r="V94" s="373"/>
      <c r="W94" s="373"/>
      <c r="X94" s="373"/>
      <c r="Y94" s="373"/>
      <c r="Z94" s="373"/>
      <c r="AA94" s="373"/>
      <c r="AB94" s="373"/>
      <c r="AC94" s="373"/>
      <c r="AD94" s="373"/>
      <c r="AE94" s="373"/>
      <c r="AF94" s="373"/>
      <c r="AG94" s="373"/>
      <c r="AH94" s="373"/>
      <c r="AI94" s="373"/>
      <c r="AJ94" s="373"/>
      <c r="AK94" s="373"/>
      <c r="AL94" s="265"/>
      <c r="AM94" s="258"/>
    </row>
    <row r="95" spans="1:55" s="266" customFormat="1" ht="14.25" thickBot="1">
      <c r="A95" s="265"/>
      <c r="B95" s="329" t="s">
        <v>106</v>
      </c>
      <c r="C95" s="375"/>
      <c r="D95" s="375"/>
      <c r="E95" s="375"/>
      <c r="F95" s="375"/>
      <c r="G95" s="375"/>
      <c r="H95" s="375"/>
      <c r="I95" s="375"/>
      <c r="J95" s="375"/>
      <c r="K95" s="375"/>
      <c r="L95" s="375"/>
      <c r="M95" s="375"/>
      <c r="N95" s="375"/>
      <c r="O95" s="375"/>
      <c r="P95" s="375"/>
      <c r="Q95" s="375"/>
      <c r="R95" s="371" t="s">
        <v>90</v>
      </c>
      <c r="S95" s="372" t="s">
        <v>107</v>
      </c>
      <c r="T95" s="265"/>
      <c r="U95" s="375"/>
      <c r="V95" s="375"/>
      <c r="W95" s="375"/>
      <c r="X95" s="375"/>
      <c r="Y95" s="375"/>
      <c r="Z95" s="375"/>
      <c r="AA95" s="375"/>
      <c r="AB95" s="375"/>
      <c r="AC95" s="375"/>
      <c r="AD95" s="375"/>
      <c r="AE95" s="375"/>
      <c r="AF95" s="375"/>
      <c r="AG95" s="375"/>
      <c r="AH95" s="375"/>
      <c r="AI95" s="772" t="str">
        <f>IF(SUM('別紙様式6-2 事業所個票１:事業所個票10'!CI4)=0,"該当","")</f>
        <v/>
      </c>
      <c r="AJ95" s="773"/>
      <c r="AK95" s="774"/>
      <c r="AL95" s="265"/>
      <c r="AM95" s="258"/>
    </row>
    <row r="96" spans="1:55" s="266" customFormat="1" ht="5.25" customHeight="1">
      <c r="A96" s="265"/>
      <c r="B96" s="355"/>
      <c r="C96" s="376"/>
      <c r="D96" s="376"/>
      <c r="E96" s="376"/>
      <c r="F96" s="376"/>
      <c r="G96" s="376"/>
      <c r="H96" s="376"/>
      <c r="I96" s="376"/>
      <c r="J96" s="376"/>
      <c r="K96" s="376"/>
      <c r="L96" s="376"/>
      <c r="M96" s="376"/>
      <c r="N96" s="376"/>
      <c r="O96" s="376"/>
      <c r="P96" s="376"/>
      <c r="Q96" s="376"/>
      <c r="R96" s="376"/>
      <c r="S96" s="376"/>
      <c r="T96" s="376"/>
      <c r="U96" s="376"/>
      <c r="V96" s="376"/>
      <c r="W96" s="376"/>
      <c r="X96" s="376"/>
      <c r="Y96" s="376"/>
      <c r="Z96" s="376"/>
      <c r="AA96" s="265"/>
      <c r="AB96" s="376"/>
      <c r="AC96" s="376"/>
      <c r="AD96" s="376"/>
      <c r="AE96" s="376"/>
      <c r="AF96" s="376"/>
      <c r="AG96" s="376"/>
      <c r="AH96" s="376"/>
      <c r="AI96" s="376"/>
      <c r="AJ96" s="376"/>
      <c r="AK96" s="376"/>
      <c r="AL96" s="265"/>
      <c r="AM96" s="258"/>
    </row>
    <row r="97" spans="1:55" s="349" customFormat="1" ht="12.75" customHeight="1" thickBot="1">
      <c r="A97" s="291"/>
      <c r="B97" s="291"/>
      <c r="C97" s="752" t="s">
        <v>108</v>
      </c>
      <c r="D97" s="752"/>
      <c r="E97" s="752"/>
      <c r="F97" s="752"/>
      <c r="G97" s="752"/>
      <c r="H97" s="752"/>
      <c r="I97" s="752"/>
      <c r="J97" s="752"/>
      <c r="K97" s="752"/>
      <c r="L97" s="752"/>
      <c r="M97" s="752"/>
      <c r="N97" s="752"/>
      <c r="O97" s="752"/>
      <c r="P97" s="752"/>
      <c r="Q97" s="752"/>
      <c r="R97" s="752"/>
      <c r="S97" s="752"/>
      <c r="T97" s="752"/>
      <c r="U97" s="291"/>
      <c r="V97" s="291"/>
      <c r="W97" s="291"/>
      <c r="X97" s="291"/>
      <c r="Y97" s="291"/>
      <c r="Z97" s="291"/>
      <c r="AA97" s="291"/>
      <c r="AB97" s="291"/>
      <c r="AC97" s="291"/>
      <c r="AD97" s="332"/>
      <c r="AE97" s="332"/>
      <c r="AF97" s="332"/>
      <c r="AG97" s="332"/>
      <c r="AH97" s="332"/>
      <c r="AI97" s="332"/>
      <c r="AJ97" s="332"/>
      <c r="AK97" s="332"/>
      <c r="AL97" s="291"/>
      <c r="AM97" s="377"/>
    </row>
    <row r="98" spans="1:55" s="266" customFormat="1" ht="18" customHeight="1" thickBot="1">
      <c r="A98" s="265"/>
      <c r="B98" s="265"/>
      <c r="C98" s="698"/>
      <c r="D98" s="699"/>
      <c r="E98" s="753" t="s">
        <v>109</v>
      </c>
      <c r="F98" s="753"/>
      <c r="G98" s="753"/>
      <c r="H98" s="753"/>
      <c r="I98" s="753"/>
      <c r="J98" s="753"/>
      <c r="K98" s="753"/>
      <c r="L98" s="753"/>
      <c r="M98" s="753"/>
      <c r="N98" s="753"/>
      <c r="O98" s="753"/>
      <c r="P98" s="753"/>
      <c r="Q98" s="753"/>
      <c r="R98" s="754"/>
      <c r="S98" s="378" t="s">
        <v>43</v>
      </c>
      <c r="T98" s="336" t="str">
        <f>IFERROR(IF(AM99=TRUE,"○",IF(AND(AI95="該当",OR(AM107=TRUE,AM108=TRUE)),"","×")),"")</f>
        <v>○</v>
      </c>
      <c r="U98" s="265"/>
      <c r="V98" s="379"/>
      <c r="W98" s="379"/>
      <c r="X98" s="379"/>
      <c r="Y98" s="379"/>
      <c r="Z98" s="379"/>
      <c r="AA98" s="379"/>
      <c r="AB98" s="379"/>
      <c r="AC98" s="379"/>
      <c r="AD98" s="379"/>
      <c r="AE98" s="379"/>
      <c r="AF98" s="379"/>
      <c r="AG98" s="379"/>
      <c r="AH98" s="379"/>
      <c r="AI98" s="379"/>
      <c r="AJ98" s="379"/>
      <c r="AK98" s="379"/>
      <c r="AL98" s="291"/>
      <c r="AM98" s="316" t="s">
        <v>2236</v>
      </c>
    </row>
    <row r="99" spans="1:55" s="266" customFormat="1" ht="16.5" customHeight="1">
      <c r="A99" s="265"/>
      <c r="B99" s="380"/>
      <c r="C99" s="381" t="s">
        <v>110</v>
      </c>
      <c r="D99" s="382" t="s">
        <v>111</v>
      </c>
      <c r="E99" s="311"/>
      <c r="F99" s="311"/>
      <c r="G99" s="311"/>
      <c r="H99" s="311"/>
      <c r="I99" s="311"/>
      <c r="J99" s="311"/>
      <c r="K99" s="311"/>
      <c r="L99" s="311"/>
      <c r="M99" s="311"/>
      <c r="N99" s="311"/>
      <c r="O99" s="311"/>
      <c r="P99" s="311"/>
      <c r="Q99" s="311"/>
      <c r="R99" s="311"/>
      <c r="S99" s="382"/>
      <c r="T99" s="382"/>
      <c r="U99" s="382"/>
      <c r="V99" s="311"/>
      <c r="W99" s="311"/>
      <c r="X99" s="311"/>
      <c r="Y99" s="311"/>
      <c r="Z99" s="383"/>
      <c r="AA99" s="383"/>
      <c r="AB99" s="383"/>
      <c r="AC99" s="383"/>
      <c r="AD99" s="275"/>
      <c r="AE99" s="275"/>
      <c r="AF99" s="275"/>
      <c r="AG99" s="275"/>
      <c r="AH99" s="308"/>
      <c r="AI99" s="308"/>
      <c r="AJ99" s="308"/>
      <c r="AK99" s="384"/>
      <c r="AL99" s="328"/>
      <c r="AM99" s="162" t="b">
        <v>1</v>
      </c>
      <c r="AN99" s="732" t="s">
        <v>2242</v>
      </c>
      <c r="AO99" s="732"/>
      <c r="AP99" s="732"/>
    </row>
    <row r="100" spans="1:55" s="266" customFormat="1" ht="16.5" customHeight="1">
      <c r="A100" s="265"/>
      <c r="B100" s="380"/>
      <c r="C100" s="385" t="s">
        <v>112</v>
      </c>
      <c r="D100" s="386" t="s">
        <v>113</v>
      </c>
      <c r="E100" s="386"/>
      <c r="F100" s="386"/>
      <c r="G100" s="386"/>
      <c r="H100" s="386"/>
      <c r="I100" s="386"/>
      <c r="J100" s="386"/>
      <c r="K100" s="386"/>
      <c r="L100" s="386"/>
      <c r="M100" s="386"/>
      <c r="N100" s="386"/>
      <c r="O100" s="386"/>
      <c r="P100" s="386"/>
      <c r="Q100" s="386"/>
      <c r="R100" s="386"/>
      <c r="S100" s="386"/>
      <c r="T100" s="386"/>
      <c r="U100" s="386"/>
      <c r="V100" s="386"/>
      <c r="W100" s="386"/>
      <c r="X100" s="386"/>
      <c r="Y100" s="386"/>
      <c r="Z100" s="387"/>
      <c r="AA100" s="387"/>
      <c r="AB100" s="387"/>
      <c r="AC100" s="387"/>
      <c r="AD100" s="388"/>
      <c r="AE100" s="388"/>
      <c r="AF100" s="388"/>
      <c r="AG100" s="388"/>
      <c r="AH100" s="389"/>
      <c r="AI100" s="389"/>
      <c r="AJ100" s="389"/>
      <c r="AK100" s="390"/>
      <c r="AL100" s="328"/>
      <c r="AM100" s="162" t="b">
        <v>0</v>
      </c>
      <c r="AN100" s="732" t="s">
        <v>2243</v>
      </c>
      <c r="AO100" s="732"/>
      <c r="AP100" s="732"/>
    </row>
    <row r="101" spans="1:55" s="266" customFormat="1" ht="16.5" customHeight="1">
      <c r="A101" s="265"/>
      <c r="B101" s="380"/>
      <c r="C101" s="391" t="s">
        <v>114</v>
      </c>
      <c r="D101" s="392" t="s">
        <v>115</v>
      </c>
      <c r="E101" s="393"/>
      <c r="F101" s="393"/>
      <c r="G101" s="393"/>
      <c r="H101" s="393"/>
      <c r="I101" s="393"/>
      <c r="J101" s="393"/>
      <c r="K101" s="393"/>
      <c r="L101" s="393"/>
      <c r="M101" s="393"/>
      <c r="N101" s="393"/>
      <c r="O101" s="393"/>
      <c r="P101" s="393"/>
      <c r="Q101" s="393"/>
      <c r="R101" s="393"/>
      <c r="S101" s="393"/>
      <c r="T101" s="393"/>
      <c r="U101" s="393"/>
      <c r="V101" s="393"/>
      <c r="W101" s="393"/>
      <c r="X101" s="393"/>
      <c r="Y101" s="393"/>
      <c r="Z101" s="394"/>
      <c r="AA101" s="394"/>
      <c r="AB101" s="394"/>
      <c r="AC101" s="394"/>
      <c r="AD101" s="304"/>
      <c r="AE101" s="304"/>
      <c r="AF101" s="304"/>
      <c r="AG101" s="304"/>
      <c r="AH101" s="395"/>
      <c r="AI101" s="395"/>
      <c r="AJ101" s="395"/>
      <c r="AK101" s="396"/>
      <c r="AL101" s="328"/>
      <c r="AM101" s="397"/>
    </row>
    <row r="102" spans="1:55" s="266" customFormat="1" ht="6.75" customHeight="1" thickBot="1">
      <c r="A102" s="265"/>
      <c r="B102" s="380"/>
      <c r="C102" s="315"/>
      <c r="D102" s="311"/>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83"/>
      <c r="AA102" s="383"/>
      <c r="AB102" s="383"/>
      <c r="AC102" s="383"/>
      <c r="AD102" s="275"/>
      <c r="AE102" s="275"/>
      <c r="AF102" s="275"/>
      <c r="AG102" s="275"/>
      <c r="AH102" s="308"/>
      <c r="AI102" s="308"/>
      <c r="AJ102" s="308"/>
      <c r="AK102" s="308"/>
      <c r="AL102" s="328"/>
      <c r="AM102" s="397"/>
      <c r="AN102" s="258"/>
      <c r="AO102" s="258"/>
      <c r="AP102" s="258"/>
      <c r="AQ102" s="258"/>
    </row>
    <row r="103" spans="1:55" s="266" customFormat="1" ht="26.25" customHeight="1" thickBot="1">
      <c r="A103" s="265"/>
      <c r="B103" s="380"/>
      <c r="C103" s="737" t="s">
        <v>116</v>
      </c>
      <c r="D103" s="737"/>
      <c r="E103" s="737"/>
      <c r="F103" s="737"/>
      <c r="G103" s="737"/>
      <c r="H103" s="737"/>
      <c r="I103" s="737"/>
      <c r="J103" s="737"/>
      <c r="K103" s="737"/>
      <c r="L103" s="325"/>
      <c r="M103" s="698"/>
      <c r="N103" s="699"/>
      <c r="O103" s="769" t="s">
        <v>117</v>
      </c>
      <c r="P103" s="770"/>
      <c r="Q103" s="770"/>
      <c r="R103" s="770"/>
      <c r="S103" s="770"/>
      <c r="T103" s="770"/>
      <c r="U103" s="770"/>
      <c r="V103" s="770"/>
      <c r="W103" s="770"/>
      <c r="X103" s="770"/>
      <c r="Y103" s="770"/>
      <c r="Z103" s="770"/>
      <c r="AA103" s="770"/>
      <c r="AB103" s="770"/>
      <c r="AC103" s="770"/>
      <c r="AD103" s="770"/>
      <c r="AE103" s="770"/>
      <c r="AF103" s="770"/>
      <c r="AG103" s="770"/>
      <c r="AH103" s="770"/>
      <c r="AI103" s="770"/>
      <c r="AJ103" s="771"/>
      <c r="AK103" s="284" t="str">
        <f>IF(T98="○","",(IF(AM100=TRUE,"○","×")))</f>
        <v/>
      </c>
      <c r="AL103" s="265"/>
      <c r="AM103" s="686" t="s">
        <v>2152</v>
      </c>
      <c r="AN103" s="692"/>
      <c r="AO103" s="692"/>
      <c r="AP103" s="692"/>
      <c r="AQ103" s="692"/>
      <c r="AR103" s="692"/>
      <c r="AS103" s="692"/>
      <c r="AT103" s="692"/>
      <c r="AU103" s="692"/>
      <c r="AV103" s="692"/>
      <c r="AW103" s="692"/>
      <c r="AX103" s="692"/>
      <c r="AY103" s="692"/>
      <c r="AZ103" s="692"/>
      <c r="BA103" s="692"/>
      <c r="BB103" s="692"/>
      <c r="BC103" s="693"/>
    </row>
    <row r="104" spans="1:55" s="266" customFormat="1" ht="8.25" customHeight="1">
      <c r="A104" s="265"/>
      <c r="B104" s="380"/>
      <c r="C104" s="322"/>
      <c r="D104" s="311"/>
      <c r="E104" s="325"/>
      <c r="F104" s="325"/>
      <c r="G104" s="325"/>
      <c r="H104" s="325"/>
      <c r="I104" s="325"/>
      <c r="J104" s="325"/>
      <c r="K104" s="325"/>
      <c r="L104" s="325"/>
      <c r="M104" s="325"/>
      <c r="N104" s="325"/>
      <c r="O104" s="325"/>
      <c r="P104" s="325"/>
      <c r="Q104" s="325"/>
      <c r="R104" s="325"/>
      <c r="S104" s="325"/>
      <c r="T104" s="325"/>
      <c r="U104" s="325"/>
      <c r="V104" s="325"/>
      <c r="W104" s="325"/>
      <c r="X104" s="325"/>
      <c r="Y104" s="325"/>
      <c r="Z104" s="383"/>
      <c r="AA104" s="383"/>
      <c r="AB104" s="383"/>
      <c r="AC104" s="383"/>
      <c r="AD104" s="275"/>
      <c r="AE104" s="275"/>
      <c r="AF104" s="275"/>
      <c r="AG104" s="275"/>
      <c r="AH104" s="308"/>
      <c r="AI104" s="308"/>
      <c r="AJ104" s="308"/>
      <c r="AK104" s="308"/>
      <c r="AL104" s="328"/>
      <c r="AM104" s="397"/>
      <c r="AN104" s="258"/>
      <c r="AO104" s="258"/>
      <c r="AP104" s="258"/>
      <c r="AQ104" s="258"/>
    </row>
    <row r="105" spans="1:55" s="266" customFormat="1" ht="16.5" customHeight="1" thickBot="1">
      <c r="A105" s="265"/>
      <c r="B105" s="265"/>
      <c r="C105" s="752" t="s">
        <v>118</v>
      </c>
      <c r="D105" s="752"/>
      <c r="E105" s="752"/>
      <c r="F105" s="752"/>
      <c r="G105" s="752"/>
      <c r="H105" s="752"/>
      <c r="I105" s="752"/>
      <c r="J105" s="752"/>
      <c r="K105" s="752"/>
      <c r="L105" s="752"/>
      <c r="M105" s="752"/>
      <c r="N105" s="752"/>
      <c r="O105" s="752"/>
      <c r="P105" s="752"/>
      <c r="Q105" s="752"/>
      <c r="R105" s="752"/>
      <c r="S105" s="398"/>
      <c r="T105" s="398"/>
      <c r="U105" s="398"/>
      <c r="V105" s="398"/>
      <c r="W105" s="398"/>
      <c r="X105" s="398"/>
      <c r="Y105" s="325"/>
      <c r="Z105" s="398"/>
      <c r="AA105" s="398"/>
      <c r="AB105" s="398"/>
      <c r="AC105" s="398"/>
      <c r="AD105" s="398"/>
      <c r="AE105" s="398"/>
      <c r="AF105" s="398"/>
      <c r="AG105" s="398"/>
      <c r="AH105" s="398"/>
      <c r="AI105" s="398"/>
      <c r="AJ105" s="398"/>
      <c r="AK105" s="398"/>
      <c r="AL105" s="398"/>
    </row>
    <row r="106" spans="1:55" s="266" customFormat="1" ht="16.5" customHeight="1" thickBot="1">
      <c r="A106" s="265"/>
      <c r="B106" s="399"/>
      <c r="C106" s="698"/>
      <c r="D106" s="699"/>
      <c r="E106" s="753" t="s">
        <v>119</v>
      </c>
      <c r="F106" s="753"/>
      <c r="G106" s="753"/>
      <c r="H106" s="753"/>
      <c r="I106" s="753"/>
      <c r="J106" s="753"/>
      <c r="K106" s="753"/>
      <c r="L106" s="753"/>
      <c r="M106" s="753"/>
      <c r="N106" s="753"/>
      <c r="O106" s="753"/>
      <c r="P106" s="753"/>
      <c r="Q106" s="753"/>
      <c r="R106" s="754"/>
      <c r="S106" s="378" t="s">
        <v>43</v>
      </c>
      <c r="T106" s="336" t="str">
        <f>IFERROR(IF(AND(AM107=TRUE,OR(AND(AR107=TRUE,J109&lt;&gt;""),AND(AR108=TRUE,J111&lt;&gt;""))),"○",IF(AND(AI95="該当",OR(AM99=TRUE,AM100=TRUE)),"","×")),"")</f>
        <v>×</v>
      </c>
      <c r="U106" s="400"/>
      <c r="V106" s="401"/>
      <c r="W106" s="401"/>
      <c r="X106" s="401"/>
      <c r="Y106" s="401"/>
      <c r="Z106" s="401"/>
      <c r="AA106" s="401"/>
      <c r="AB106" s="401"/>
      <c r="AC106" s="401"/>
      <c r="AD106" s="401"/>
      <c r="AE106" s="401"/>
      <c r="AF106" s="401"/>
      <c r="AG106" s="401"/>
      <c r="AH106" s="401"/>
      <c r="AI106" s="401"/>
      <c r="AJ106" s="401"/>
      <c r="AK106" s="401"/>
      <c r="AL106" s="398"/>
      <c r="AM106" s="316" t="s">
        <v>2236</v>
      </c>
    </row>
    <row r="107" spans="1:55" s="266" customFormat="1" ht="26.25" customHeight="1" thickBot="1">
      <c r="A107" s="265"/>
      <c r="B107" s="755"/>
      <c r="C107" s="381" t="s">
        <v>110</v>
      </c>
      <c r="D107" s="756" t="s">
        <v>120</v>
      </c>
      <c r="E107" s="757"/>
      <c r="F107" s="757"/>
      <c r="G107" s="757"/>
      <c r="H107" s="758"/>
      <c r="I107" s="758"/>
      <c r="J107" s="758"/>
      <c r="K107" s="758"/>
      <c r="L107" s="758"/>
      <c r="M107" s="758"/>
      <c r="N107" s="758"/>
      <c r="O107" s="758"/>
      <c r="P107" s="758"/>
      <c r="Q107" s="758"/>
      <c r="R107" s="758"/>
      <c r="S107" s="758"/>
      <c r="T107" s="758"/>
      <c r="U107" s="758"/>
      <c r="V107" s="758"/>
      <c r="W107" s="758"/>
      <c r="X107" s="758"/>
      <c r="Y107" s="758"/>
      <c r="Z107" s="758"/>
      <c r="AA107" s="758"/>
      <c r="AB107" s="758"/>
      <c r="AC107" s="758"/>
      <c r="AD107" s="758"/>
      <c r="AE107" s="758"/>
      <c r="AF107" s="758"/>
      <c r="AG107" s="758"/>
      <c r="AH107" s="758"/>
      <c r="AI107" s="758"/>
      <c r="AJ107" s="758"/>
      <c r="AK107" s="759"/>
      <c r="AL107" s="265"/>
      <c r="AM107" s="162" t="b">
        <v>0</v>
      </c>
      <c r="AN107" s="732" t="s">
        <v>2242</v>
      </c>
      <c r="AO107" s="732"/>
      <c r="AP107" s="732"/>
      <c r="AQ107" s="258"/>
      <c r="AR107" s="162" t="b">
        <v>0</v>
      </c>
      <c r="AS107" s="732" t="s">
        <v>2244</v>
      </c>
      <c r="AT107" s="732"/>
      <c r="AU107" s="732"/>
    </row>
    <row r="108" spans="1:55" s="266" customFormat="1" ht="25.5" customHeight="1" thickBot="1">
      <c r="A108" s="265"/>
      <c r="B108" s="755"/>
      <c r="C108" s="707"/>
      <c r="D108" s="709" t="s">
        <v>121</v>
      </c>
      <c r="E108" s="710"/>
      <c r="F108" s="710"/>
      <c r="G108" s="710"/>
      <c r="H108" s="742"/>
      <c r="I108" s="744" t="s">
        <v>37</v>
      </c>
      <c r="J108" s="746" t="s">
        <v>122</v>
      </c>
      <c r="K108" s="747"/>
      <c r="L108" s="747"/>
      <c r="M108" s="747"/>
      <c r="N108" s="747"/>
      <c r="O108" s="747"/>
      <c r="P108" s="747"/>
      <c r="Q108" s="747"/>
      <c r="R108" s="747"/>
      <c r="S108" s="747"/>
      <c r="T108" s="747"/>
      <c r="U108" s="747"/>
      <c r="V108" s="747"/>
      <c r="W108" s="747"/>
      <c r="X108" s="747"/>
      <c r="Y108" s="747"/>
      <c r="Z108" s="747"/>
      <c r="AA108" s="747"/>
      <c r="AB108" s="747"/>
      <c r="AC108" s="747"/>
      <c r="AD108" s="747"/>
      <c r="AE108" s="747"/>
      <c r="AF108" s="747"/>
      <c r="AG108" s="747"/>
      <c r="AH108" s="747"/>
      <c r="AI108" s="747"/>
      <c r="AJ108" s="747"/>
      <c r="AK108" s="748"/>
      <c r="AL108" s="265"/>
      <c r="AM108" s="162" t="b">
        <v>1</v>
      </c>
      <c r="AN108" s="732" t="s">
        <v>2243</v>
      </c>
      <c r="AO108" s="732"/>
      <c r="AP108" s="732"/>
      <c r="AQ108" s="402"/>
      <c r="AR108" s="162" t="b">
        <v>0</v>
      </c>
      <c r="AS108" s="732" t="s">
        <v>2245</v>
      </c>
      <c r="AT108" s="732"/>
      <c r="AU108" s="732"/>
      <c r="AV108" s="402"/>
      <c r="AW108" s="402"/>
      <c r="AX108" s="402"/>
      <c r="AY108" s="402"/>
      <c r="AZ108" s="402"/>
      <c r="BA108" s="402"/>
      <c r="BB108" s="402"/>
      <c r="BC108" s="402"/>
    </row>
    <row r="109" spans="1:55" s="266" customFormat="1" ht="33" customHeight="1" thickBot="1">
      <c r="A109" s="265"/>
      <c r="B109" s="755"/>
      <c r="C109" s="707"/>
      <c r="D109" s="711"/>
      <c r="E109" s="712"/>
      <c r="F109" s="712"/>
      <c r="G109" s="712"/>
      <c r="H109" s="743"/>
      <c r="I109" s="745"/>
      <c r="J109" s="749" t="s">
        <v>2349</v>
      </c>
      <c r="K109" s="750"/>
      <c r="L109" s="750"/>
      <c r="M109" s="750"/>
      <c r="N109" s="750"/>
      <c r="O109" s="750"/>
      <c r="P109" s="750"/>
      <c r="Q109" s="750"/>
      <c r="R109" s="750"/>
      <c r="S109" s="750"/>
      <c r="T109" s="750"/>
      <c r="U109" s="750"/>
      <c r="V109" s="750"/>
      <c r="W109" s="750"/>
      <c r="X109" s="750"/>
      <c r="Y109" s="750"/>
      <c r="Z109" s="750"/>
      <c r="AA109" s="750"/>
      <c r="AB109" s="750"/>
      <c r="AC109" s="750"/>
      <c r="AD109" s="750"/>
      <c r="AE109" s="750"/>
      <c r="AF109" s="750"/>
      <c r="AG109" s="750"/>
      <c r="AH109" s="750"/>
      <c r="AI109" s="750"/>
      <c r="AJ109" s="750"/>
      <c r="AK109" s="751"/>
      <c r="AL109" s="265"/>
      <c r="AM109" s="686" t="s">
        <v>2350</v>
      </c>
      <c r="AN109" s="687"/>
      <c r="AO109" s="687"/>
      <c r="AP109" s="687"/>
      <c r="AQ109" s="687"/>
      <c r="AR109" s="687"/>
      <c r="AS109" s="687"/>
      <c r="AT109" s="687"/>
      <c r="AU109" s="687"/>
      <c r="AV109" s="687"/>
      <c r="AW109" s="687"/>
      <c r="AX109" s="687"/>
      <c r="AY109" s="687"/>
      <c r="AZ109" s="687"/>
      <c r="BA109" s="687"/>
      <c r="BB109" s="687"/>
      <c r="BC109" s="688"/>
    </row>
    <row r="110" spans="1:55" s="266" customFormat="1" ht="19.5" customHeight="1" thickBot="1">
      <c r="A110" s="265"/>
      <c r="B110" s="755"/>
      <c r="C110" s="707"/>
      <c r="D110" s="711"/>
      <c r="E110" s="712"/>
      <c r="F110" s="712"/>
      <c r="G110" s="712"/>
      <c r="H110" s="760"/>
      <c r="I110" s="762" t="s">
        <v>44</v>
      </c>
      <c r="J110" s="403" t="s">
        <v>123</v>
      </c>
      <c r="K110" s="404"/>
      <c r="L110" s="404"/>
      <c r="M110" s="404"/>
      <c r="N110" s="404"/>
      <c r="O110" s="404"/>
      <c r="P110" s="404"/>
      <c r="Q110" s="404"/>
      <c r="R110" s="404"/>
      <c r="S110" s="764" t="s">
        <v>124</v>
      </c>
      <c r="T110" s="764"/>
      <c r="U110" s="764"/>
      <c r="V110" s="764"/>
      <c r="W110" s="764"/>
      <c r="X110" s="764"/>
      <c r="Y110" s="764"/>
      <c r="Z110" s="764"/>
      <c r="AA110" s="764"/>
      <c r="AB110" s="764"/>
      <c r="AC110" s="764"/>
      <c r="AD110" s="764"/>
      <c r="AE110" s="764"/>
      <c r="AF110" s="764"/>
      <c r="AG110" s="764"/>
      <c r="AH110" s="764"/>
      <c r="AI110" s="764"/>
      <c r="AJ110" s="764"/>
      <c r="AK110" s="765"/>
      <c r="AL110" s="265"/>
      <c r="AM110" s="402"/>
      <c r="AN110" s="402"/>
      <c r="AO110" s="402"/>
      <c r="AP110" s="402"/>
      <c r="AQ110" s="402"/>
      <c r="AR110" s="402"/>
      <c r="AS110" s="402"/>
      <c r="AT110" s="402"/>
      <c r="AU110" s="402"/>
      <c r="AV110" s="402"/>
      <c r="AW110" s="402"/>
      <c r="AX110" s="402"/>
      <c r="AY110" s="402"/>
      <c r="AZ110" s="402"/>
      <c r="BA110" s="402"/>
      <c r="BB110" s="402"/>
      <c r="BC110" s="402"/>
    </row>
    <row r="111" spans="1:55" s="266" customFormat="1" ht="35.25" customHeight="1" thickBot="1">
      <c r="A111" s="265"/>
      <c r="B111" s="755"/>
      <c r="C111" s="708"/>
      <c r="D111" s="713"/>
      <c r="E111" s="714"/>
      <c r="F111" s="714"/>
      <c r="G111" s="714"/>
      <c r="H111" s="761"/>
      <c r="I111" s="763"/>
      <c r="J111" s="766" t="s">
        <v>2351</v>
      </c>
      <c r="K111" s="767"/>
      <c r="L111" s="767"/>
      <c r="M111" s="767"/>
      <c r="N111" s="767"/>
      <c r="O111" s="767"/>
      <c r="P111" s="767"/>
      <c r="Q111" s="767"/>
      <c r="R111" s="767"/>
      <c r="S111" s="767"/>
      <c r="T111" s="767"/>
      <c r="U111" s="767"/>
      <c r="V111" s="767"/>
      <c r="W111" s="767"/>
      <c r="X111" s="767"/>
      <c r="Y111" s="767"/>
      <c r="Z111" s="767"/>
      <c r="AA111" s="767"/>
      <c r="AB111" s="767"/>
      <c r="AC111" s="767"/>
      <c r="AD111" s="767"/>
      <c r="AE111" s="767"/>
      <c r="AF111" s="767"/>
      <c r="AG111" s="767"/>
      <c r="AH111" s="767"/>
      <c r="AI111" s="767"/>
      <c r="AJ111" s="767"/>
      <c r="AK111" s="768"/>
      <c r="AL111" s="265"/>
      <c r="AM111" s="686" t="s">
        <v>2352</v>
      </c>
      <c r="AN111" s="687"/>
      <c r="AO111" s="687"/>
      <c r="AP111" s="687"/>
      <c r="AQ111" s="687"/>
      <c r="AR111" s="687"/>
      <c r="AS111" s="687"/>
      <c r="AT111" s="687"/>
      <c r="AU111" s="687"/>
      <c r="AV111" s="687"/>
      <c r="AW111" s="687"/>
      <c r="AX111" s="687"/>
      <c r="AY111" s="687"/>
      <c r="AZ111" s="687"/>
      <c r="BA111" s="687"/>
      <c r="BB111" s="687"/>
      <c r="BC111" s="688"/>
    </row>
    <row r="112" spans="1:55" s="266" customFormat="1" ht="18" customHeight="1">
      <c r="A112" s="265"/>
      <c r="B112" s="405"/>
      <c r="C112" s="406" t="s">
        <v>112</v>
      </c>
      <c r="D112" s="392" t="s">
        <v>125</v>
      </c>
      <c r="E112" s="407"/>
      <c r="F112" s="407"/>
      <c r="G112" s="407"/>
      <c r="H112" s="393"/>
      <c r="I112" s="393"/>
      <c r="J112" s="393"/>
      <c r="K112" s="393"/>
      <c r="L112" s="393"/>
      <c r="M112" s="393"/>
      <c r="N112" s="393"/>
      <c r="O112" s="393"/>
      <c r="P112" s="393"/>
      <c r="Q112" s="393"/>
      <c r="R112" s="393"/>
      <c r="S112" s="393"/>
      <c r="T112" s="393"/>
      <c r="U112" s="393"/>
      <c r="V112" s="393"/>
      <c r="W112" s="393"/>
      <c r="X112" s="393"/>
      <c r="Y112" s="393"/>
      <c r="Z112" s="394"/>
      <c r="AA112" s="394"/>
      <c r="AB112" s="394"/>
      <c r="AC112" s="394"/>
      <c r="AD112" s="304"/>
      <c r="AE112" s="304"/>
      <c r="AF112" s="304"/>
      <c r="AG112" s="304"/>
      <c r="AH112" s="395"/>
      <c r="AI112" s="395"/>
      <c r="AJ112" s="395"/>
      <c r="AK112" s="408"/>
      <c r="AL112" s="328"/>
      <c r="AM112" s="397"/>
    </row>
    <row r="113" spans="1:55" s="266" customFormat="1" ht="6.75" customHeight="1" thickBot="1">
      <c r="A113" s="265"/>
      <c r="B113" s="409"/>
      <c r="C113" s="409"/>
      <c r="D113" s="409"/>
      <c r="E113" s="409"/>
      <c r="F113" s="409"/>
      <c r="G113" s="409"/>
      <c r="H113" s="409"/>
      <c r="I113" s="409"/>
      <c r="J113" s="409"/>
      <c r="K113" s="409"/>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265"/>
      <c r="AM113" s="410"/>
    </row>
    <row r="114" spans="1:55" s="266" customFormat="1" ht="25.5" customHeight="1" thickBot="1">
      <c r="A114" s="265"/>
      <c r="B114" s="380"/>
      <c r="C114" s="737" t="s">
        <v>2353</v>
      </c>
      <c r="D114" s="737"/>
      <c r="E114" s="737"/>
      <c r="F114" s="737"/>
      <c r="G114" s="737"/>
      <c r="H114" s="737"/>
      <c r="I114" s="737"/>
      <c r="J114" s="737"/>
      <c r="K114" s="737"/>
      <c r="L114" s="325"/>
      <c r="M114" s="698"/>
      <c r="N114" s="699"/>
      <c r="O114" s="738" t="s">
        <v>126</v>
      </c>
      <c r="P114" s="739"/>
      <c r="Q114" s="739"/>
      <c r="R114" s="739"/>
      <c r="S114" s="739"/>
      <c r="T114" s="739"/>
      <c r="U114" s="739"/>
      <c r="V114" s="739"/>
      <c r="W114" s="739"/>
      <c r="X114" s="739"/>
      <c r="Y114" s="739"/>
      <c r="Z114" s="739"/>
      <c r="AA114" s="739"/>
      <c r="AB114" s="739"/>
      <c r="AC114" s="739"/>
      <c r="AD114" s="739"/>
      <c r="AE114" s="739"/>
      <c r="AF114" s="739"/>
      <c r="AG114" s="739"/>
      <c r="AH114" s="739"/>
      <c r="AI114" s="739"/>
      <c r="AJ114" s="740"/>
      <c r="AK114" s="284" t="str">
        <f>IF(T106="○","",(IF(AM108=TRUE,"○","×")))</f>
        <v>○</v>
      </c>
      <c r="AL114" s="265"/>
      <c r="AM114" s="686" t="s">
        <v>2153</v>
      </c>
      <c r="AN114" s="692"/>
      <c r="AO114" s="692"/>
      <c r="AP114" s="692"/>
      <c r="AQ114" s="692"/>
      <c r="AR114" s="692"/>
      <c r="AS114" s="692"/>
      <c r="AT114" s="692"/>
      <c r="AU114" s="692"/>
      <c r="AV114" s="692"/>
      <c r="AW114" s="692"/>
      <c r="AX114" s="692"/>
      <c r="AY114" s="692"/>
      <c r="AZ114" s="692"/>
      <c r="BA114" s="692"/>
      <c r="BB114" s="692"/>
      <c r="BC114" s="693"/>
    </row>
    <row r="115" spans="1:55" s="266" customFormat="1" ht="12" customHeight="1">
      <c r="A115" s="265"/>
      <c r="B115" s="409"/>
      <c r="C115" s="409"/>
      <c r="D115" s="409"/>
      <c r="E115" s="409"/>
      <c r="F115" s="409"/>
      <c r="G115" s="409"/>
      <c r="H115" s="409"/>
      <c r="I115" s="409"/>
      <c r="J115" s="409"/>
      <c r="K115" s="409"/>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265"/>
      <c r="AM115" s="410"/>
    </row>
    <row r="116" spans="1:55" s="266" customFormat="1" ht="21" customHeight="1">
      <c r="A116" s="265"/>
      <c r="B116" s="741" t="s">
        <v>127</v>
      </c>
      <c r="C116" s="741"/>
      <c r="D116" s="741"/>
      <c r="E116" s="741"/>
      <c r="F116" s="741"/>
      <c r="G116" s="741"/>
      <c r="H116" s="741"/>
      <c r="I116" s="741"/>
      <c r="J116" s="741"/>
      <c r="K116" s="741"/>
      <c r="L116" s="741"/>
      <c r="M116" s="741"/>
      <c r="N116" s="741"/>
      <c r="O116" s="741"/>
      <c r="P116" s="741"/>
      <c r="Q116" s="741"/>
      <c r="R116" s="741"/>
      <c r="S116" s="741"/>
      <c r="T116" s="741"/>
      <c r="U116" s="741"/>
      <c r="V116" s="741"/>
      <c r="W116" s="741"/>
      <c r="X116" s="741"/>
      <c r="Y116" s="741"/>
      <c r="Z116" s="741"/>
      <c r="AA116" s="741"/>
      <c r="AB116" s="741"/>
      <c r="AC116" s="741"/>
      <c r="AD116" s="741"/>
      <c r="AE116" s="741"/>
      <c r="AF116" s="741"/>
      <c r="AG116" s="741"/>
      <c r="AH116" s="741"/>
      <c r="AI116" s="741"/>
      <c r="AJ116" s="741"/>
      <c r="AK116" s="741"/>
      <c r="AL116" s="265"/>
      <c r="AM116" s="411" t="str">
        <f>IF(SUM('別紙様式6-2 事業所個票１:事業所個票10'!CI5)&gt;=1,"該当","")</f>
        <v>該当</v>
      </c>
    </row>
    <row r="117" spans="1:55" s="266" customFormat="1" ht="17.25" customHeight="1" thickBot="1">
      <c r="A117" s="265"/>
      <c r="B117" s="412" t="s">
        <v>128</v>
      </c>
      <c r="C117" s="413"/>
      <c r="D117" s="414"/>
      <c r="E117" s="413"/>
      <c r="F117" s="413"/>
      <c r="G117" s="413"/>
      <c r="H117" s="413"/>
      <c r="I117" s="413"/>
      <c r="J117" s="413"/>
      <c r="K117" s="413"/>
      <c r="L117" s="413"/>
      <c r="M117" s="413"/>
      <c r="N117" s="413"/>
      <c r="O117" s="413"/>
      <c r="P117" s="413"/>
      <c r="Q117" s="413"/>
      <c r="R117" s="413"/>
      <c r="S117" s="413"/>
      <c r="T117" s="413"/>
      <c r="U117" s="413"/>
      <c r="V117" s="413"/>
      <c r="W117" s="413"/>
      <c r="X117" s="413"/>
      <c r="Y117" s="413"/>
      <c r="Z117" s="413"/>
      <c r="AA117" s="413"/>
      <c r="AB117" s="413"/>
      <c r="AC117" s="413"/>
      <c r="AD117" s="413"/>
      <c r="AE117" s="413"/>
      <c r="AF117" s="413"/>
      <c r="AG117" s="413"/>
      <c r="AH117" s="413"/>
      <c r="AI117" s="413"/>
      <c r="AJ117" s="413"/>
      <c r="AK117" s="413"/>
      <c r="AL117" s="413"/>
      <c r="AM117" s="316" t="s">
        <v>2236</v>
      </c>
      <c r="AR117" s="162" t="b">
        <v>1</v>
      </c>
      <c r="AS117" s="732" t="s">
        <v>2244</v>
      </c>
      <c r="AT117" s="732"/>
      <c r="AU117" s="732"/>
    </row>
    <row r="118" spans="1:55" s="266" customFormat="1" ht="20.25" customHeight="1" thickBot="1">
      <c r="A118" s="265"/>
      <c r="B118" s="698"/>
      <c r="C118" s="699"/>
      <c r="D118" s="733" t="s">
        <v>119</v>
      </c>
      <c r="E118" s="733"/>
      <c r="F118" s="733"/>
      <c r="G118" s="733"/>
      <c r="H118" s="733"/>
      <c r="I118" s="733"/>
      <c r="J118" s="733"/>
      <c r="K118" s="733"/>
      <c r="L118" s="733"/>
      <c r="M118" s="733"/>
      <c r="N118" s="733"/>
      <c r="O118" s="733"/>
      <c r="P118" s="733"/>
      <c r="Q118" s="734"/>
      <c r="R118" s="415" t="s">
        <v>43</v>
      </c>
      <c r="S118" s="336" t="str">
        <f>IF(AM116="","",IF(AND(AM118=TRUE,OR(AR117=TRUE,AR118=TRUE,AR119=TRUE)),"○","×"))</f>
        <v>○</v>
      </c>
      <c r="T118" s="416"/>
      <c r="U118" s="413"/>
      <c r="V118" s="413"/>
      <c r="W118" s="413"/>
      <c r="X118" s="413"/>
      <c r="Y118" s="413"/>
      <c r="Z118" s="413"/>
      <c r="AA118" s="413"/>
      <c r="AB118" s="413"/>
      <c r="AC118" s="413"/>
      <c r="AD118" s="413"/>
      <c r="AE118" s="413"/>
      <c r="AF118" s="413"/>
      <c r="AG118" s="413"/>
      <c r="AH118" s="413"/>
      <c r="AI118" s="413"/>
      <c r="AJ118" s="413"/>
      <c r="AK118" s="413"/>
      <c r="AL118" s="413"/>
      <c r="AM118" s="162" t="b">
        <v>1</v>
      </c>
      <c r="AN118" s="732" t="s">
        <v>2242</v>
      </c>
      <c r="AO118" s="732"/>
      <c r="AP118" s="732"/>
      <c r="AR118" s="162" t="b">
        <v>0</v>
      </c>
      <c r="AS118" s="732" t="s">
        <v>2245</v>
      </c>
      <c r="AT118" s="732"/>
      <c r="AU118" s="732"/>
    </row>
    <row r="119" spans="1:55" s="266" customFormat="1" ht="28.5" customHeight="1" thickBot="1">
      <c r="A119" s="265"/>
      <c r="B119" s="381" t="s">
        <v>110</v>
      </c>
      <c r="C119" s="735" t="s">
        <v>129</v>
      </c>
      <c r="D119" s="649"/>
      <c r="E119" s="649"/>
      <c r="F119" s="649"/>
      <c r="G119" s="649"/>
      <c r="H119" s="649"/>
      <c r="I119" s="649"/>
      <c r="J119" s="649"/>
      <c r="K119" s="649"/>
      <c r="L119" s="649"/>
      <c r="M119" s="649"/>
      <c r="N119" s="649"/>
      <c r="O119" s="649"/>
      <c r="P119" s="649"/>
      <c r="Q119" s="649"/>
      <c r="R119" s="649"/>
      <c r="S119" s="652"/>
      <c r="T119" s="649"/>
      <c r="U119" s="649"/>
      <c r="V119" s="649"/>
      <c r="W119" s="649"/>
      <c r="X119" s="649"/>
      <c r="Y119" s="649"/>
      <c r="Z119" s="649"/>
      <c r="AA119" s="649"/>
      <c r="AB119" s="649"/>
      <c r="AC119" s="649"/>
      <c r="AD119" s="649"/>
      <c r="AE119" s="649"/>
      <c r="AF119" s="649"/>
      <c r="AG119" s="649"/>
      <c r="AH119" s="649"/>
      <c r="AI119" s="649"/>
      <c r="AJ119" s="649"/>
      <c r="AK119" s="736"/>
      <c r="AL119" s="265"/>
      <c r="AM119" s="162" t="b">
        <v>0</v>
      </c>
      <c r="AN119" s="732" t="s">
        <v>2243</v>
      </c>
      <c r="AO119" s="732"/>
      <c r="AP119" s="732"/>
      <c r="AR119" s="162" t="b">
        <v>0</v>
      </c>
      <c r="AS119" s="732" t="s">
        <v>2246</v>
      </c>
      <c r="AT119" s="732"/>
      <c r="AU119" s="732"/>
    </row>
    <row r="120" spans="1:55" s="266" customFormat="1" ht="25.5" customHeight="1">
      <c r="A120" s="265"/>
      <c r="B120" s="707"/>
      <c r="C120" s="709" t="s">
        <v>130</v>
      </c>
      <c r="D120" s="710"/>
      <c r="E120" s="710"/>
      <c r="F120" s="710"/>
      <c r="G120" s="417"/>
      <c r="H120" s="418" t="s">
        <v>37</v>
      </c>
      <c r="I120" s="715" t="s">
        <v>131</v>
      </c>
      <c r="J120" s="716"/>
      <c r="K120" s="716"/>
      <c r="L120" s="716"/>
      <c r="M120" s="716"/>
      <c r="N120" s="716"/>
      <c r="O120" s="716"/>
      <c r="P120" s="716"/>
      <c r="Q120" s="716"/>
      <c r="R120" s="716"/>
      <c r="S120" s="716"/>
      <c r="T120" s="716"/>
      <c r="U120" s="716"/>
      <c r="V120" s="716"/>
      <c r="W120" s="716"/>
      <c r="X120" s="716"/>
      <c r="Y120" s="716"/>
      <c r="Z120" s="716"/>
      <c r="AA120" s="716"/>
      <c r="AB120" s="716"/>
      <c r="AC120" s="716"/>
      <c r="AD120" s="716"/>
      <c r="AE120" s="716"/>
      <c r="AF120" s="716"/>
      <c r="AG120" s="716"/>
      <c r="AH120" s="716"/>
      <c r="AI120" s="716"/>
      <c r="AJ120" s="716"/>
      <c r="AK120" s="717"/>
      <c r="AL120" s="265"/>
      <c r="AM120" s="631" t="s">
        <v>2354</v>
      </c>
      <c r="AN120" s="718"/>
      <c r="AO120" s="718"/>
      <c r="AP120" s="718"/>
      <c r="AQ120" s="718"/>
      <c r="AR120" s="718"/>
      <c r="AS120" s="718"/>
      <c r="AT120" s="718"/>
      <c r="AU120" s="718"/>
      <c r="AV120" s="718"/>
      <c r="AW120" s="718"/>
      <c r="AX120" s="718"/>
      <c r="AY120" s="718"/>
      <c r="AZ120" s="718"/>
      <c r="BA120" s="718"/>
      <c r="BB120" s="718"/>
      <c r="BC120" s="719"/>
    </row>
    <row r="121" spans="1:55" s="266" customFormat="1" ht="33.75" customHeight="1">
      <c r="A121" s="265"/>
      <c r="B121" s="707"/>
      <c r="C121" s="711"/>
      <c r="D121" s="712"/>
      <c r="E121" s="712"/>
      <c r="F121" s="712"/>
      <c r="G121" s="419"/>
      <c r="H121" s="420" t="s">
        <v>44</v>
      </c>
      <c r="I121" s="726" t="s">
        <v>132</v>
      </c>
      <c r="J121" s="727"/>
      <c r="K121" s="727"/>
      <c r="L121" s="727"/>
      <c r="M121" s="727"/>
      <c r="N121" s="727"/>
      <c r="O121" s="727"/>
      <c r="P121" s="727"/>
      <c r="Q121" s="727"/>
      <c r="R121" s="727"/>
      <c r="S121" s="727"/>
      <c r="T121" s="727"/>
      <c r="U121" s="727"/>
      <c r="V121" s="727"/>
      <c r="W121" s="727"/>
      <c r="X121" s="727"/>
      <c r="Y121" s="727"/>
      <c r="Z121" s="727"/>
      <c r="AA121" s="727"/>
      <c r="AB121" s="727"/>
      <c r="AC121" s="727"/>
      <c r="AD121" s="727"/>
      <c r="AE121" s="727"/>
      <c r="AF121" s="727"/>
      <c r="AG121" s="727"/>
      <c r="AH121" s="727"/>
      <c r="AI121" s="727"/>
      <c r="AJ121" s="727"/>
      <c r="AK121" s="728"/>
      <c r="AL121" s="265"/>
      <c r="AM121" s="720"/>
      <c r="AN121" s="721"/>
      <c r="AO121" s="721"/>
      <c r="AP121" s="721"/>
      <c r="AQ121" s="721"/>
      <c r="AR121" s="721"/>
      <c r="AS121" s="721"/>
      <c r="AT121" s="721"/>
      <c r="AU121" s="721"/>
      <c r="AV121" s="721"/>
      <c r="AW121" s="721"/>
      <c r="AX121" s="721"/>
      <c r="AY121" s="721"/>
      <c r="AZ121" s="721"/>
      <c r="BA121" s="721"/>
      <c r="BB121" s="721"/>
      <c r="BC121" s="722"/>
    </row>
    <row r="122" spans="1:55" s="266" customFormat="1" ht="37.5" customHeight="1" thickBot="1">
      <c r="A122" s="265"/>
      <c r="B122" s="708"/>
      <c r="C122" s="713"/>
      <c r="D122" s="714"/>
      <c r="E122" s="714"/>
      <c r="F122" s="714"/>
      <c r="G122" s="421"/>
      <c r="H122" s="422" t="s">
        <v>45</v>
      </c>
      <c r="I122" s="729" t="s">
        <v>133</v>
      </c>
      <c r="J122" s="730"/>
      <c r="K122" s="730"/>
      <c r="L122" s="730"/>
      <c r="M122" s="730"/>
      <c r="N122" s="730"/>
      <c r="O122" s="730"/>
      <c r="P122" s="730"/>
      <c r="Q122" s="730"/>
      <c r="R122" s="730"/>
      <c r="S122" s="730"/>
      <c r="T122" s="730"/>
      <c r="U122" s="730"/>
      <c r="V122" s="730"/>
      <c r="W122" s="730"/>
      <c r="X122" s="730"/>
      <c r="Y122" s="730"/>
      <c r="Z122" s="730"/>
      <c r="AA122" s="730"/>
      <c r="AB122" s="730"/>
      <c r="AC122" s="730"/>
      <c r="AD122" s="730"/>
      <c r="AE122" s="730"/>
      <c r="AF122" s="730"/>
      <c r="AG122" s="730"/>
      <c r="AH122" s="730"/>
      <c r="AI122" s="730"/>
      <c r="AJ122" s="730"/>
      <c r="AK122" s="731"/>
      <c r="AL122" s="265"/>
      <c r="AM122" s="723"/>
      <c r="AN122" s="724"/>
      <c r="AO122" s="724"/>
      <c r="AP122" s="724"/>
      <c r="AQ122" s="724"/>
      <c r="AR122" s="724"/>
      <c r="AS122" s="724"/>
      <c r="AT122" s="724"/>
      <c r="AU122" s="724"/>
      <c r="AV122" s="724"/>
      <c r="AW122" s="724"/>
      <c r="AX122" s="724"/>
      <c r="AY122" s="724"/>
      <c r="AZ122" s="724"/>
      <c r="BA122" s="724"/>
      <c r="BB122" s="724"/>
      <c r="BC122" s="725"/>
    </row>
    <row r="123" spans="1:55" s="266" customFormat="1" ht="13.5" customHeight="1">
      <c r="A123" s="265"/>
      <c r="B123" s="423" t="s">
        <v>112</v>
      </c>
      <c r="C123" s="694" t="s">
        <v>125</v>
      </c>
      <c r="D123" s="695"/>
      <c r="E123" s="695"/>
      <c r="F123" s="695"/>
      <c r="G123" s="695"/>
      <c r="H123" s="695"/>
      <c r="I123" s="695"/>
      <c r="J123" s="695"/>
      <c r="K123" s="695"/>
      <c r="L123" s="695"/>
      <c r="M123" s="695"/>
      <c r="N123" s="695"/>
      <c r="O123" s="695"/>
      <c r="P123" s="695"/>
      <c r="Q123" s="695"/>
      <c r="R123" s="695"/>
      <c r="S123" s="695"/>
      <c r="T123" s="695"/>
      <c r="U123" s="695"/>
      <c r="V123" s="695"/>
      <c r="W123" s="695"/>
      <c r="X123" s="695"/>
      <c r="Y123" s="695"/>
      <c r="Z123" s="695"/>
      <c r="AA123" s="695"/>
      <c r="AB123" s="695"/>
      <c r="AC123" s="695"/>
      <c r="AD123" s="695"/>
      <c r="AE123" s="695"/>
      <c r="AF123" s="695"/>
      <c r="AG123" s="695"/>
      <c r="AH123" s="695"/>
      <c r="AI123" s="695"/>
      <c r="AJ123" s="695"/>
      <c r="AK123" s="696"/>
      <c r="AL123" s="328"/>
    </row>
    <row r="124" spans="1:55" s="266" customFormat="1" ht="8.25" customHeight="1" thickBot="1">
      <c r="A124" s="265"/>
      <c r="B124" s="424"/>
      <c r="C124" s="424"/>
      <c r="D124" s="424"/>
      <c r="E124" s="424"/>
      <c r="F124" s="424"/>
      <c r="G124" s="424"/>
      <c r="H124" s="424"/>
      <c r="I124" s="424"/>
      <c r="J124" s="424"/>
      <c r="K124" s="424"/>
      <c r="L124" s="424"/>
      <c r="M124" s="424"/>
      <c r="N124" s="424"/>
      <c r="O124" s="424"/>
      <c r="P124" s="424"/>
      <c r="Q124" s="424"/>
      <c r="R124" s="424"/>
      <c r="S124" s="424"/>
      <c r="T124" s="424"/>
      <c r="U124" s="424"/>
      <c r="V124" s="424"/>
      <c r="W124" s="424"/>
      <c r="X124" s="424"/>
      <c r="Y124" s="424"/>
      <c r="Z124" s="424"/>
      <c r="AA124" s="424"/>
      <c r="AB124" s="424"/>
      <c r="AC124" s="424"/>
      <c r="AD124" s="424"/>
      <c r="AE124" s="424"/>
      <c r="AF124" s="424"/>
      <c r="AG124" s="424"/>
      <c r="AH124" s="424"/>
      <c r="AI124" s="424"/>
      <c r="AJ124" s="424"/>
      <c r="AK124" s="424"/>
      <c r="AL124" s="265"/>
      <c r="AM124" s="425"/>
    </row>
    <row r="125" spans="1:55" s="266" customFormat="1" ht="27.75" customHeight="1" thickBot="1">
      <c r="A125" s="265"/>
      <c r="B125" s="697" t="s">
        <v>2355</v>
      </c>
      <c r="C125" s="697"/>
      <c r="D125" s="697"/>
      <c r="E125" s="697"/>
      <c r="F125" s="697"/>
      <c r="G125" s="697"/>
      <c r="H125" s="697"/>
      <c r="I125" s="697"/>
      <c r="J125" s="697"/>
      <c r="K125" s="697"/>
      <c r="L125" s="325"/>
      <c r="M125" s="698"/>
      <c r="N125" s="699"/>
      <c r="O125" s="700" t="s">
        <v>134</v>
      </c>
      <c r="P125" s="701"/>
      <c r="Q125" s="701"/>
      <c r="R125" s="701"/>
      <c r="S125" s="701"/>
      <c r="T125" s="701"/>
      <c r="U125" s="701"/>
      <c r="V125" s="701"/>
      <c r="W125" s="701"/>
      <c r="X125" s="701"/>
      <c r="Y125" s="701"/>
      <c r="Z125" s="701"/>
      <c r="AA125" s="701"/>
      <c r="AB125" s="701"/>
      <c r="AC125" s="701"/>
      <c r="AD125" s="701"/>
      <c r="AE125" s="701"/>
      <c r="AF125" s="701"/>
      <c r="AG125" s="701"/>
      <c r="AH125" s="701"/>
      <c r="AI125" s="701"/>
      <c r="AJ125" s="701"/>
      <c r="AK125" s="284" t="str">
        <f>IF(S118="","",IF(S118="○","",IF(AM119=TRUE,"○","×")))</f>
        <v/>
      </c>
      <c r="AL125" s="265"/>
      <c r="AM125" s="645" t="s">
        <v>2154</v>
      </c>
      <c r="AN125" s="552"/>
      <c r="AO125" s="552"/>
      <c r="AP125" s="552"/>
      <c r="AQ125" s="552"/>
      <c r="AR125" s="552"/>
      <c r="AS125" s="552"/>
      <c r="AT125" s="552"/>
      <c r="AU125" s="552"/>
      <c r="AV125" s="552"/>
      <c r="AW125" s="552"/>
      <c r="AX125" s="552"/>
      <c r="AY125" s="552"/>
      <c r="AZ125" s="552"/>
      <c r="BA125" s="552"/>
      <c r="BB125" s="552"/>
      <c r="BC125" s="553"/>
    </row>
    <row r="126" spans="1:55" s="266" customFormat="1" ht="8.25" customHeight="1">
      <c r="A126" s="265"/>
      <c r="B126" s="331"/>
      <c r="C126" s="331"/>
      <c r="D126" s="331"/>
      <c r="E126" s="331"/>
      <c r="F126" s="331"/>
      <c r="G126" s="331"/>
      <c r="H126" s="331"/>
      <c r="I126" s="331"/>
      <c r="J126" s="331"/>
      <c r="K126" s="331"/>
      <c r="L126" s="331"/>
      <c r="M126" s="331"/>
      <c r="N126" s="331"/>
      <c r="O126" s="331"/>
      <c r="P126" s="331"/>
      <c r="Q126" s="331"/>
      <c r="R126" s="331"/>
      <c r="S126" s="331"/>
      <c r="T126" s="331"/>
      <c r="U126" s="331"/>
      <c r="V126" s="331"/>
      <c r="W126" s="331"/>
      <c r="X126" s="331"/>
      <c r="Y126" s="331"/>
      <c r="Z126" s="331"/>
      <c r="AA126" s="331"/>
      <c r="AB126" s="331"/>
      <c r="AC126" s="331"/>
      <c r="AD126" s="331"/>
      <c r="AE126" s="331"/>
      <c r="AF126" s="331"/>
      <c r="AG126" s="331"/>
      <c r="AH126" s="331"/>
      <c r="AI126" s="331"/>
      <c r="AJ126" s="331"/>
      <c r="AK126" s="331"/>
      <c r="AL126" s="265"/>
      <c r="AM126" s="425"/>
    </row>
    <row r="127" spans="1:55" s="266" customFormat="1" ht="21.75" customHeight="1">
      <c r="A127" s="265"/>
      <c r="B127" s="623" t="s">
        <v>135</v>
      </c>
      <c r="C127" s="623"/>
      <c r="D127" s="623"/>
      <c r="E127" s="623"/>
      <c r="F127" s="623"/>
      <c r="G127" s="623"/>
      <c r="H127" s="623"/>
      <c r="I127" s="623"/>
      <c r="J127" s="623"/>
      <c r="K127" s="623"/>
      <c r="L127" s="623"/>
      <c r="M127" s="623"/>
      <c r="N127" s="623"/>
      <c r="O127" s="623"/>
      <c r="P127" s="623"/>
      <c r="Q127" s="623"/>
      <c r="R127" s="623"/>
      <c r="S127" s="623"/>
      <c r="T127" s="623"/>
      <c r="U127" s="623"/>
      <c r="V127" s="623"/>
      <c r="W127" s="623"/>
      <c r="X127" s="623"/>
      <c r="Y127" s="623"/>
      <c r="Z127" s="623"/>
      <c r="AA127" s="623"/>
      <c r="AB127" s="623"/>
      <c r="AC127" s="623"/>
      <c r="AD127" s="623"/>
      <c r="AE127" s="623"/>
      <c r="AF127" s="623"/>
      <c r="AG127" s="623"/>
      <c r="AH127" s="623"/>
      <c r="AI127" s="623"/>
      <c r="AJ127" s="623"/>
      <c r="AK127" s="623"/>
      <c r="AL127" s="265"/>
      <c r="AM127" s="425"/>
    </row>
    <row r="128" spans="1:55" ht="15.75" customHeight="1" thickBot="1">
      <c r="A128" s="256"/>
      <c r="B128" s="380" t="s">
        <v>136</v>
      </c>
      <c r="C128" s="256"/>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256"/>
      <c r="AL128" s="256"/>
      <c r="BB128" s="294"/>
    </row>
    <row r="129" spans="1:56" ht="24.75" customHeight="1" thickBot="1">
      <c r="A129" s="256"/>
      <c r="B129" s="923" t="s">
        <v>137</v>
      </c>
      <c r="C129" s="924"/>
      <c r="D129" s="924"/>
      <c r="E129" s="924"/>
      <c r="F129" s="924"/>
      <c r="G129" s="924"/>
      <c r="H129" s="924"/>
      <c r="I129" s="924"/>
      <c r="J129" s="924"/>
      <c r="K129" s="924"/>
      <c r="L129" s="702" t="s">
        <v>2370</v>
      </c>
      <c r="M129" s="702"/>
      <c r="N129" s="702"/>
      <c r="O129" s="702"/>
      <c r="P129" s="702"/>
      <c r="Q129" s="702"/>
      <c r="R129" s="702"/>
      <c r="S129" s="702"/>
      <c r="T129" s="702"/>
      <c r="U129" s="702"/>
      <c r="V129" s="702"/>
      <c r="W129" s="702"/>
      <c r="X129" s="702"/>
      <c r="Y129" s="702"/>
      <c r="Z129" s="702"/>
      <c r="AA129" s="703"/>
      <c r="AB129" s="426">
        <f>SUM('別紙様式6-2 事業所個票１:事業所個票10'!AG37)</f>
        <v>3</v>
      </c>
      <c r="AC129" s="704" t="s">
        <v>2372</v>
      </c>
      <c r="AD129" s="705" t="str">
        <f>IF(AB130=0,"",IF(AB129&gt;=AB130,"○","×"))</f>
        <v>○</v>
      </c>
      <c r="AE129" s="256"/>
      <c r="AF129" s="256"/>
      <c r="AG129" s="256"/>
      <c r="AH129" s="256"/>
      <c r="AI129" s="256"/>
      <c r="AJ129" s="256"/>
      <c r="AK129" s="256"/>
      <c r="AL129" s="256"/>
      <c r="AM129" s="427" t="str">
        <f>IF(OR(AD129="×",AD131="×"),"×","")</f>
        <v>×</v>
      </c>
    </row>
    <row r="130" spans="1:56" ht="24.75" customHeight="1" thickBot="1">
      <c r="A130" s="256"/>
      <c r="B130" s="954"/>
      <c r="C130" s="955"/>
      <c r="D130" s="955"/>
      <c r="E130" s="955"/>
      <c r="F130" s="955"/>
      <c r="G130" s="955"/>
      <c r="H130" s="955"/>
      <c r="I130" s="955"/>
      <c r="J130" s="955"/>
      <c r="K130" s="955"/>
      <c r="L130" s="702" t="s">
        <v>2371</v>
      </c>
      <c r="M130" s="702"/>
      <c r="N130" s="702"/>
      <c r="O130" s="702"/>
      <c r="P130" s="702"/>
      <c r="Q130" s="702"/>
      <c r="R130" s="702"/>
      <c r="S130" s="702"/>
      <c r="T130" s="702"/>
      <c r="U130" s="702"/>
      <c r="V130" s="702"/>
      <c r="W130" s="702"/>
      <c r="X130" s="702"/>
      <c r="Y130" s="702"/>
      <c r="Z130" s="702"/>
      <c r="AA130" s="703"/>
      <c r="AB130" s="426">
        <f>SUM('別紙様式6-2 事業所個票１:事業所個票10'!CI6)</f>
        <v>3</v>
      </c>
      <c r="AC130" s="704"/>
      <c r="AD130" s="706"/>
      <c r="AE130" s="256"/>
      <c r="AF130" s="256"/>
      <c r="AG130" s="256"/>
      <c r="AH130" s="256"/>
      <c r="AI130" s="256"/>
      <c r="AJ130" s="256"/>
      <c r="AK130" s="256"/>
      <c r="AL130" s="256"/>
    </row>
    <row r="131" spans="1:56" ht="24.75" customHeight="1" thickBot="1">
      <c r="A131" s="256"/>
      <c r="B131" s="648" t="s">
        <v>2356</v>
      </c>
      <c r="C131" s="649"/>
      <c r="D131" s="649"/>
      <c r="E131" s="649"/>
      <c r="F131" s="649"/>
      <c r="G131" s="649"/>
      <c r="H131" s="649"/>
      <c r="I131" s="649"/>
      <c r="J131" s="649"/>
      <c r="K131" s="649"/>
      <c r="L131" s="702" t="s">
        <v>2370</v>
      </c>
      <c r="M131" s="702"/>
      <c r="N131" s="702"/>
      <c r="O131" s="702"/>
      <c r="P131" s="702"/>
      <c r="Q131" s="702"/>
      <c r="R131" s="702"/>
      <c r="S131" s="702"/>
      <c r="T131" s="702"/>
      <c r="U131" s="702"/>
      <c r="V131" s="702"/>
      <c r="W131" s="702"/>
      <c r="X131" s="702"/>
      <c r="Y131" s="702"/>
      <c r="Z131" s="702"/>
      <c r="AA131" s="703"/>
      <c r="AB131" s="426">
        <f>SUM('別紙様式6-2 事業所個票１:事業所個票10'!AO37)</f>
        <v>2</v>
      </c>
      <c r="AC131" s="704" t="s">
        <v>2372</v>
      </c>
      <c r="AD131" s="705" t="str">
        <f>IF(AB132=0,"",IF(AB131&gt;=AB132,"○","×"))</f>
        <v>×</v>
      </c>
      <c r="AE131" s="256"/>
      <c r="AF131" s="428"/>
      <c r="AG131" s="256"/>
      <c r="AH131" s="256"/>
      <c r="AI131" s="256"/>
      <c r="AJ131" s="256"/>
      <c r="AK131" s="256"/>
      <c r="AL131" s="256"/>
    </row>
    <row r="132" spans="1:56" ht="24.75" customHeight="1" thickBot="1">
      <c r="A132" s="256"/>
      <c r="B132" s="654"/>
      <c r="C132" s="655"/>
      <c r="D132" s="655"/>
      <c r="E132" s="655"/>
      <c r="F132" s="655"/>
      <c r="G132" s="655"/>
      <c r="H132" s="655"/>
      <c r="I132" s="655"/>
      <c r="J132" s="655"/>
      <c r="K132" s="655"/>
      <c r="L132" s="702" t="s">
        <v>2371</v>
      </c>
      <c r="M132" s="702"/>
      <c r="N132" s="702"/>
      <c r="O132" s="702"/>
      <c r="P132" s="702"/>
      <c r="Q132" s="702"/>
      <c r="R132" s="702"/>
      <c r="S132" s="702"/>
      <c r="T132" s="702"/>
      <c r="U132" s="702"/>
      <c r="V132" s="702"/>
      <c r="W132" s="702"/>
      <c r="X132" s="702"/>
      <c r="Y132" s="702"/>
      <c r="Z132" s="702"/>
      <c r="AA132" s="703"/>
      <c r="AB132" s="426">
        <f>SUM('別紙様式6-2 事業所個票１:事業所個票10'!CI6)</f>
        <v>3</v>
      </c>
      <c r="AC132" s="704"/>
      <c r="AD132" s="706"/>
      <c r="AE132" s="256"/>
      <c r="AF132" s="428"/>
      <c r="AG132" s="256"/>
      <c r="AH132" s="256"/>
      <c r="AI132" s="256"/>
      <c r="AJ132" s="256"/>
      <c r="AK132" s="256"/>
      <c r="AL132" s="256"/>
    </row>
    <row r="133" spans="1:56" ht="6" customHeight="1" thickBot="1">
      <c r="A133" s="256"/>
      <c r="B133" s="380"/>
      <c r="C133" s="256"/>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256"/>
      <c r="AL133" s="256"/>
      <c r="AM133" s="429"/>
      <c r="BB133" s="294"/>
    </row>
    <row r="134" spans="1:56" ht="14.25" thickBot="1">
      <c r="A134" s="256"/>
      <c r="B134" s="430" t="s">
        <v>138</v>
      </c>
      <c r="D134" s="431"/>
      <c r="E134" s="431"/>
      <c r="F134" s="431"/>
      <c r="G134" s="431"/>
      <c r="H134" s="431"/>
      <c r="I134" s="431"/>
      <c r="J134" s="431"/>
      <c r="K134" s="431"/>
      <c r="L134" s="431"/>
      <c r="M134" s="431"/>
      <c r="N134" s="431"/>
      <c r="O134" s="431"/>
      <c r="P134" s="431"/>
      <c r="Q134" s="431"/>
      <c r="R134" s="431"/>
      <c r="S134" s="431"/>
      <c r="T134" s="431"/>
      <c r="U134" s="431"/>
      <c r="V134" s="332"/>
      <c r="W134" s="332"/>
      <c r="X134" s="332"/>
      <c r="Y134" s="332"/>
      <c r="Z134" s="332"/>
      <c r="AA134" s="332"/>
      <c r="AB134" s="332"/>
      <c r="AC134" s="332"/>
      <c r="AD134" s="332"/>
      <c r="AE134" s="332"/>
      <c r="AF134" s="332"/>
      <c r="AG134" s="332"/>
      <c r="AH134" s="332"/>
      <c r="AI134" s="332"/>
      <c r="AJ134" s="332"/>
      <c r="AK134" s="284" t="str">
        <f>IF(AM129="","",IF(AM129="○","",IF(OR(AM136=TRUE,AM137=TRUE,AM138=TRUE,AND(AM139=TRUE,F139&lt;&gt;"")),"○","×")))</f>
        <v>○</v>
      </c>
      <c r="AL134" s="256"/>
      <c r="AM134" s="645" t="s">
        <v>2357</v>
      </c>
      <c r="AN134" s="552"/>
      <c r="AO134" s="552"/>
      <c r="AP134" s="552"/>
      <c r="AQ134" s="552"/>
      <c r="AR134" s="552"/>
      <c r="AS134" s="552"/>
      <c r="AT134" s="552"/>
      <c r="AU134" s="552"/>
      <c r="AV134" s="552"/>
      <c r="AW134" s="552"/>
      <c r="AX134" s="552"/>
      <c r="AY134" s="552"/>
      <c r="AZ134" s="552"/>
      <c r="BA134" s="552"/>
      <c r="BB134" s="552"/>
      <c r="BC134" s="553"/>
    </row>
    <row r="135" spans="1:56" s="266" customFormat="1" ht="14.25" customHeight="1">
      <c r="A135" s="265"/>
      <c r="B135" s="432" t="s">
        <v>139</v>
      </c>
      <c r="C135" s="433"/>
      <c r="D135" s="434"/>
      <c r="E135" s="435"/>
      <c r="F135" s="436"/>
      <c r="G135" s="436"/>
      <c r="H135" s="436"/>
      <c r="I135" s="436"/>
      <c r="J135" s="436"/>
      <c r="K135" s="436"/>
      <c r="L135" s="436"/>
      <c r="M135" s="436"/>
      <c r="N135" s="436"/>
      <c r="O135" s="436"/>
      <c r="P135" s="436"/>
      <c r="Q135" s="436"/>
      <c r="R135" s="436"/>
      <c r="S135" s="436"/>
      <c r="T135" s="436"/>
      <c r="U135" s="436"/>
      <c r="V135" s="436"/>
      <c r="W135" s="436"/>
      <c r="X135" s="436"/>
      <c r="Y135" s="436"/>
      <c r="Z135" s="436"/>
      <c r="AA135" s="436"/>
      <c r="AB135" s="436"/>
      <c r="AC135" s="436"/>
      <c r="AD135" s="436"/>
      <c r="AE135" s="436"/>
      <c r="AF135" s="436"/>
      <c r="AG135" s="436"/>
      <c r="AH135" s="436"/>
      <c r="AI135" s="436"/>
      <c r="AJ135" s="436"/>
      <c r="AK135" s="437"/>
      <c r="AL135" s="265"/>
      <c r="AN135" s="438"/>
      <c r="AO135" s="438"/>
      <c r="AP135" s="438"/>
      <c r="AQ135" s="438"/>
      <c r="AR135" s="438"/>
      <c r="AS135" s="438"/>
      <c r="AT135" s="438"/>
      <c r="AU135" s="438"/>
      <c r="AV135" s="439"/>
      <c r="AW135" s="439"/>
      <c r="AX135" s="439"/>
      <c r="AY135" s="439"/>
      <c r="AZ135" s="439"/>
      <c r="BA135" s="440"/>
    </row>
    <row r="136" spans="1:56" s="266" customFormat="1" ht="16.5" customHeight="1">
      <c r="A136" s="265"/>
      <c r="B136" s="314"/>
      <c r="C136" s="441"/>
      <c r="D136" s="308" t="s">
        <v>2358</v>
      </c>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323"/>
      <c r="AJ136" s="265"/>
      <c r="AK136" s="324"/>
      <c r="AL136" s="265"/>
      <c r="AM136" s="162" t="b">
        <v>0</v>
      </c>
      <c r="AN136" s="438"/>
      <c r="AO136" s="438"/>
      <c r="AP136" s="438"/>
      <c r="AQ136" s="438"/>
      <c r="AR136" s="438"/>
      <c r="AS136" s="438"/>
      <c r="AT136" s="438"/>
      <c r="AU136" s="439"/>
      <c r="AV136" s="440"/>
      <c r="AW136" s="440"/>
      <c r="AX136" s="440"/>
      <c r="AY136" s="440"/>
      <c r="AZ136" s="440"/>
    </row>
    <row r="137" spans="1:56" s="266" customFormat="1" ht="16.5" customHeight="1">
      <c r="A137" s="265"/>
      <c r="B137" s="314"/>
      <c r="C137" s="442"/>
      <c r="D137" s="308" t="s">
        <v>2359</v>
      </c>
      <c r="E137" s="443"/>
      <c r="F137" s="443"/>
      <c r="G137" s="443"/>
      <c r="H137" s="443"/>
      <c r="I137" s="443"/>
      <c r="J137" s="443"/>
      <c r="K137" s="443"/>
      <c r="L137" s="443"/>
      <c r="M137" s="443"/>
      <c r="N137" s="443"/>
      <c r="O137" s="443"/>
      <c r="P137" s="443"/>
      <c r="Q137" s="443"/>
      <c r="R137" s="443"/>
      <c r="S137" s="443"/>
      <c r="T137" s="275"/>
      <c r="U137" s="275"/>
      <c r="V137" s="275"/>
      <c r="W137" s="275"/>
      <c r="X137" s="275"/>
      <c r="Y137" s="275"/>
      <c r="Z137" s="275"/>
      <c r="AA137" s="275"/>
      <c r="AB137" s="275"/>
      <c r="AC137" s="275"/>
      <c r="AD137" s="275"/>
      <c r="AE137" s="275"/>
      <c r="AF137" s="275"/>
      <c r="AG137" s="275"/>
      <c r="AH137" s="275"/>
      <c r="AI137" s="323"/>
      <c r="AJ137" s="265"/>
      <c r="AK137" s="324"/>
      <c r="AL137" s="265"/>
      <c r="AM137" s="162" t="b">
        <v>1</v>
      </c>
      <c r="AN137" s="438"/>
      <c r="AO137" s="438"/>
      <c r="AP137" s="438"/>
      <c r="AQ137" s="438"/>
      <c r="AR137" s="438"/>
      <c r="AS137" s="438"/>
      <c r="AT137" s="438"/>
      <c r="AU137" s="439"/>
      <c r="AV137" s="440"/>
      <c r="AW137" s="440"/>
      <c r="AX137" s="440"/>
      <c r="AY137" s="440"/>
      <c r="AZ137" s="440"/>
    </row>
    <row r="138" spans="1:56" s="266" customFormat="1" ht="25.5" customHeight="1" thickBot="1">
      <c r="A138" s="265"/>
      <c r="B138" s="314"/>
      <c r="C138" s="442"/>
      <c r="D138" s="684" t="s">
        <v>140</v>
      </c>
      <c r="E138" s="684"/>
      <c r="F138" s="684"/>
      <c r="G138" s="684"/>
      <c r="H138" s="684"/>
      <c r="I138" s="684"/>
      <c r="J138" s="684"/>
      <c r="K138" s="684"/>
      <c r="L138" s="684"/>
      <c r="M138" s="684"/>
      <c r="N138" s="684"/>
      <c r="O138" s="684"/>
      <c r="P138" s="684"/>
      <c r="Q138" s="684"/>
      <c r="R138" s="684"/>
      <c r="S138" s="684"/>
      <c r="T138" s="684"/>
      <c r="U138" s="684"/>
      <c r="V138" s="684"/>
      <c r="W138" s="684"/>
      <c r="X138" s="684"/>
      <c r="Y138" s="684"/>
      <c r="Z138" s="684"/>
      <c r="AA138" s="684"/>
      <c r="AB138" s="684"/>
      <c r="AC138" s="684"/>
      <c r="AD138" s="684"/>
      <c r="AE138" s="684"/>
      <c r="AF138" s="684"/>
      <c r="AG138" s="684"/>
      <c r="AH138" s="684"/>
      <c r="AI138" s="684"/>
      <c r="AJ138" s="265"/>
      <c r="AK138" s="324"/>
      <c r="AL138" s="444"/>
      <c r="AM138" s="162" t="b">
        <v>1</v>
      </c>
      <c r="AN138" s="439"/>
      <c r="AO138" s="439"/>
      <c r="AP138" s="439"/>
      <c r="AS138" s="440"/>
      <c r="AT138" s="440"/>
    </row>
    <row r="139" spans="1:56" s="266" customFormat="1" ht="18" customHeight="1" thickBot="1">
      <c r="A139" s="265"/>
      <c r="B139" s="445"/>
      <c r="C139" s="446"/>
      <c r="D139" s="447" t="s">
        <v>141</v>
      </c>
      <c r="E139" s="448"/>
      <c r="F139" s="685"/>
      <c r="G139" s="685"/>
      <c r="H139" s="685"/>
      <c r="I139" s="685"/>
      <c r="J139" s="685"/>
      <c r="K139" s="685"/>
      <c r="L139" s="685"/>
      <c r="M139" s="685"/>
      <c r="N139" s="685"/>
      <c r="O139" s="685"/>
      <c r="P139" s="685"/>
      <c r="Q139" s="685"/>
      <c r="R139" s="685"/>
      <c r="S139" s="685"/>
      <c r="T139" s="685"/>
      <c r="U139" s="685"/>
      <c r="V139" s="685"/>
      <c r="W139" s="685"/>
      <c r="X139" s="685"/>
      <c r="Y139" s="685"/>
      <c r="Z139" s="685"/>
      <c r="AA139" s="685"/>
      <c r="AB139" s="685"/>
      <c r="AC139" s="685"/>
      <c r="AD139" s="685"/>
      <c r="AE139" s="685"/>
      <c r="AF139" s="685"/>
      <c r="AG139" s="685"/>
      <c r="AH139" s="685"/>
      <c r="AI139" s="685"/>
      <c r="AJ139" s="685"/>
      <c r="AK139" s="449" t="s">
        <v>74</v>
      </c>
      <c r="AL139" s="265"/>
      <c r="AM139" s="162" t="b">
        <v>0</v>
      </c>
      <c r="AN139" s="686" t="s">
        <v>2360</v>
      </c>
      <c r="AO139" s="687"/>
      <c r="AP139" s="687"/>
      <c r="AQ139" s="687"/>
      <c r="AR139" s="687"/>
      <c r="AS139" s="687"/>
      <c r="AT139" s="687"/>
      <c r="AU139" s="687"/>
      <c r="AV139" s="687"/>
      <c r="AW139" s="687"/>
      <c r="AX139" s="687"/>
      <c r="AY139" s="687"/>
      <c r="AZ139" s="687"/>
      <c r="BA139" s="687"/>
      <c r="BB139" s="687"/>
      <c r="BC139" s="688"/>
    </row>
    <row r="140" spans="1:56" ht="7.5" customHeight="1">
      <c r="A140" s="256"/>
      <c r="B140" s="450"/>
      <c r="C140" s="451"/>
      <c r="D140" s="451"/>
      <c r="E140" s="451"/>
      <c r="F140" s="451"/>
      <c r="G140" s="451"/>
      <c r="H140" s="451"/>
      <c r="I140" s="451"/>
      <c r="J140" s="451"/>
      <c r="K140" s="451"/>
      <c r="L140" s="451"/>
      <c r="M140" s="451"/>
      <c r="N140" s="451"/>
      <c r="O140" s="451"/>
      <c r="P140" s="451"/>
      <c r="Q140" s="451"/>
      <c r="R140" s="451"/>
      <c r="S140" s="451"/>
      <c r="T140" s="451"/>
      <c r="U140" s="451"/>
      <c r="V140" s="451"/>
      <c r="W140" s="451"/>
      <c r="X140" s="451"/>
      <c r="Y140" s="451"/>
      <c r="Z140" s="451"/>
      <c r="AA140" s="451"/>
      <c r="AB140" s="451"/>
      <c r="AC140" s="451"/>
      <c r="AD140" s="451"/>
      <c r="AE140" s="451"/>
      <c r="AF140" s="451"/>
      <c r="AG140" s="451"/>
      <c r="AH140" s="451"/>
      <c r="AI140" s="451"/>
      <c r="AJ140" s="451"/>
      <c r="AK140" s="451"/>
      <c r="AL140" s="256"/>
      <c r="BD140" s="266"/>
    </row>
    <row r="141" spans="1:56" ht="17.25" customHeight="1">
      <c r="A141" s="256"/>
      <c r="B141" s="623" t="s">
        <v>142</v>
      </c>
      <c r="C141" s="623"/>
      <c r="D141" s="623"/>
      <c r="E141" s="623"/>
      <c r="F141" s="623"/>
      <c r="G141" s="623"/>
      <c r="H141" s="623"/>
      <c r="I141" s="623"/>
      <c r="J141" s="623"/>
      <c r="K141" s="623"/>
      <c r="L141" s="623"/>
      <c r="M141" s="623"/>
      <c r="N141" s="623"/>
      <c r="O141" s="623"/>
      <c r="P141" s="623"/>
      <c r="Q141" s="623"/>
      <c r="R141" s="623"/>
      <c r="S141" s="623"/>
      <c r="T141" s="623"/>
      <c r="U141" s="623"/>
      <c r="V141" s="623"/>
      <c r="W141" s="623"/>
      <c r="X141" s="623"/>
      <c r="Y141" s="623"/>
      <c r="Z141" s="623"/>
      <c r="AA141" s="623"/>
      <c r="AB141" s="623"/>
      <c r="AC141" s="623"/>
      <c r="AD141" s="623"/>
      <c r="AE141" s="623"/>
      <c r="AF141" s="623"/>
      <c r="AG141" s="623"/>
      <c r="AH141" s="623"/>
      <c r="AI141" s="623"/>
      <c r="AJ141" s="623"/>
      <c r="AK141" s="623"/>
      <c r="AL141" s="256"/>
      <c r="AM141" s="452" t="str">
        <f>IF(SUM('別紙様式6-2 事業所個票１:事業所個票10'!CI9)&gt;=1,"表示","表示不要")</f>
        <v>表示不要</v>
      </c>
    </row>
    <row r="142" spans="1:56" ht="14.25" thickBot="1">
      <c r="A142" s="256"/>
      <c r="B142" s="380" t="s">
        <v>2361</v>
      </c>
      <c r="C142" s="256"/>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c r="AH142" s="332"/>
      <c r="AI142" s="332"/>
      <c r="AJ142" s="332"/>
      <c r="AK142" s="332"/>
      <c r="AL142" s="256"/>
    </row>
    <row r="143" spans="1:56" ht="16.5" customHeight="1" thickBot="1">
      <c r="A143" s="256"/>
      <c r="B143" s="689" t="s">
        <v>143</v>
      </c>
      <c r="C143" s="690"/>
      <c r="D143" s="690"/>
      <c r="E143" s="690"/>
      <c r="F143" s="690"/>
      <c r="G143" s="690"/>
      <c r="H143" s="690"/>
      <c r="I143" s="690"/>
      <c r="J143" s="690"/>
      <c r="K143" s="690"/>
      <c r="L143" s="690"/>
      <c r="M143" s="690"/>
      <c r="N143" s="690"/>
      <c r="O143" s="690"/>
      <c r="P143" s="690"/>
      <c r="Q143" s="691"/>
      <c r="R143" s="453" t="s">
        <v>90</v>
      </c>
      <c r="S143" s="454" t="str">
        <f>IF(SUM('別紙様式6-2 事業所個票１:事業所個票10'!CI7)&gt;=1,"×","○")</f>
        <v>○</v>
      </c>
      <c r="T143" s="256"/>
      <c r="U143" s="428"/>
      <c r="V143" s="256"/>
      <c r="W143" s="256"/>
      <c r="X143" s="256"/>
      <c r="Y143" s="256"/>
      <c r="Z143" s="256"/>
      <c r="AA143" s="256"/>
      <c r="AB143" s="256"/>
      <c r="AC143" s="256"/>
      <c r="AD143" s="256"/>
      <c r="AE143" s="256"/>
      <c r="AF143" s="256"/>
      <c r="AG143" s="256"/>
      <c r="AH143" s="256"/>
      <c r="AI143" s="256"/>
      <c r="AJ143" s="256"/>
      <c r="AK143" s="256"/>
      <c r="AL143" s="256"/>
      <c r="AM143" s="686" t="s">
        <v>2373</v>
      </c>
      <c r="AN143" s="692"/>
      <c r="AO143" s="692"/>
      <c r="AP143" s="692"/>
      <c r="AQ143" s="692"/>
      <c r="AR143" s="692"/>
      <c r="AS143" s="692"/>
      <c r="AT143" s="692"/>
      <c r="AU143" s="692"/>
      <c r="AV143" s="692"/>
      <c r="AW143" s="692"/>
      <c r="AX143" s="692"/>
      <c r="AY143" s="692"/>
      <c r="AZ143" s="692"/>
      <c r="BA143" s="692"/>
      <c r="BB143" s="692"/>
      <c r="BC143" s="693"/>
    </row>
    <row r="144" spans="1:56" ht="16.5" customHeight="1" thickBot="1">
      <c r="A144" s="256"/>
      <c r="B144" s="680" t="s">
        <v>144</v>
      </c>
      <c r="C144" s="681"/>
      <c r="D144" s="681"/>
      <c r="E144" s="681"/>
      <c r="F144" s="681"/>
      <c r="G144" s="681"/>
      <c r="H144" s="681"/>
      <c r="I144" s="681"/>
      <c r="J144" s="681"/>
      <c r="K144" s="681"/>
      <c r="L144" s="681"/>
      <c r="M144" s="681"/>
      <c r="N144" s="681"/>
      <c r="O144" s="681"/>
      <c r="P144" s="681"/>
      <c r="Q144" s="682"/>
      <c r="R144" s="453" t="s">
        <v>90</v>
      </c>
      <c r="S144" s="455" t="str">
        <f>IF(SUM('別紙様式6-2 事業所個票１:事業所個票10'!CI8)&gt;=1,"×","○")</f>
        <v>○</v>
      </c>
      <c r="T144" s="256"/>
      <c r="U144" s="428"/>
      <c r="V144" s="256"/>
      <c r="W144" s="256"/>
      <c r="X144" s="256"/>
      <c r="Y144" s="256"/>
      <c r="Z144" s="256"/>
      <c r="AA144" s="256"/>
      <c r="AB144" s="256"/>
      <c r="AC144" s="256"/>
      <c r="AD144" s="256"/>
      <c r="AE144" s="256"/>
      <c r="AF144" s="256"/>
      <c r="AG144" s="256"/>
      <c r="AH144" s="256"/>
      <c r="AI144" s="256"/>
      <c r="AJ144" s="256"/>
      <c r="AK144" s="256"/>
      <c r="AL144" s="256"/>
      <c r="AM144" s="686" t="s">
        <v>2374</v>
      </c>
      <c r="AN144" s="692"/>
      <c r="AO144" s="692"/>
      <c r="AP144" s="692"/>
      <c r="AQ144" s="692"/>
      <c r="AR144" s="692"/>
      <c r="AS144" s="692"/>
      <c r="AT144" s="692"/>
      <c r="AU144" s="692"/>
      <c r="AV144" s="692"/>
      <c r="AW144" s="692"/>
      <c r="AX144" s="692"/>
      <c r="AY144" s="692"/>
      <c r="AZ144" s="692"/>
      <c r="BA144" s="692"/>
      <c r="BB144" s="692"/>
      <c r="BC144" s="693"/>
    </row>
    <row r="145" spans="1:55" s="266" customFormat="1" ht="6.75" customHeight="1">
      <c r="A145" s="265"/>
      <c r="B145" s="325"/>
      <c r="C145" s="325"/>
      <c r="D145" s="325"/>
      <c r="E145" s="325"/>
      <c r="F145" s="322"/>
      <c r="G145" s="323"/>
      <c r="H145" s="323"/>
      <c r="I145" s="323"/>
      <c r="J145" s="323"/>
      <c r="K145" s="323"/>
      <c r="L145" s="323"/>
      <c r="M145" s="367"/>
      <c r="N145" s="367"/>
      <c r="O145" s="367"/>
      <c r="P145" s="367"/>
      <c r="Q145" s="367"/>
      <c r="R145" s="367"/>
      <c r="S145" s="367"/>
      <c r="T145" s="367"/>
      <c r="U145" s="323"/>
      <c r="V145" s="323"/>
      <c r="W145" s="335"/>
      <c r="X145" s="323"/>
      <c r="Y145" s="323"/>
      <c r="Z145" s="323"/>
      <c r="AA145" s="367"/>
      <c r="AB145" s="323"/>
      <c r="AC145" s="323"/>
      <c r="AD145" s="323"/>
      <c r="AE145" s="323"/>
      <c r="AF145" s="323"/>
      <c r="AG145" s="323"/>
      <c r="AH145" s="323"/>
      <c r="AI145" s="323"/>
      <c r="AJ145" s="323"/>
      <c r="AK145" s="323"/>
      <c r="AL145" s="265"/>
    </row>
    <row r="146" spans="1:55" s="370" customFormat="1" ht="18" customHeight="1" thickBot="1">
      <c r="A146" s="368"/>
      <c r="B146" s="683" t="s">
        <v>145</v>
      </c>
      <c r="C146" s="683"/>
      <c r="D146" s="683"/>
      <c r="E146" s="683"/>
      <c r="F146" s="683"/>
      <c r="G146" s="683"/>
      <c r="H146" s="683"/>
      <c r="I146" s="683"/>
      <c r="J146" s="683"/>
      <c r="K146" s="683"/>
      <c r="L146" s="683"/>
      <c r="M146" s="683"/>
      <c r="N146" s="683"/>
      <c r="O146" s="683"/>
      <c r="P146" s="683"/>
      <c r="Q146" s="683"/>
      <c r="R146" s="683"/>
      <c r="S146" s="683"/>
      <c r="T146" s="683"/>
      <c r="U146" s="683"/>
      <c r="V146" s="683"/>
      <c r="W146" s="683"/>
      <c r="X146" s="683"/>
      <c r="Y146" s="683"/>
      <c r="Z146" s="683"/>
      <c r="AA146" s="683"/>
      <c r="AB146" s="683"/>
      <c r="AC146" s="683"/>
      <c r="AD146" s="683"/>
      <c r="AE146" s="683"/>
      <c r="AF146" s="683"/>
      <c r="AG146" s="683"/>
      <c r="AH146" s="683"/>
      <c r="AI146" s="683"/>
      <c r="AJ146" s="683"/>
      <c r="AK146" s="683"/>
      <c r="AL146" s="456"/>
    </row>
    <row r="147" spans="1:55" s="266" customFormat="1" ht="18.75" customHeight="1" thickBot="1">
      <c r="A147" s="265"/>
      <c r="B147" s="329" t="s">
        <v>146</v>
      </c>
      <c r="C147" s="308"/>
      <c r="D147" s="308"/>
      <c r="E147" s="308"/>
      <c r="F147" s="308"/>
      <c r="G147" s="308"/>
      <c r="H147" s="308"/>
      <c r="I147" s="308"/>
      <c r="J147" s="308"/>
      <c r="K147" s="308"/>
      <c r="L147" s="308"/>
      <c r="M147" s="308"/>
      <c r="N147" s="308"/>
      <c r="O147" s="308"/>
      <c r="P147" s="308"/>
      <c r="Q147" s="308"/>
      <c r="R147" s="308"/>
      <c r="S147" s="308"/>
      <c r="T147" s="308"/>
      <c r="U147" s="308"/>
      <c r="V147" s="265"/>
      <c r="W147" s="308"/>
      <c r="X147" s="308"/>
      <c r="Y147" s="308"/>
      <c r="Z147" s="308"/>
      <c r="AA147" s="308"/>
      <c r="AB147" s="308"/>
      <c r="AC147" s="308"/>
      <c r="AD147" s="308"/>
      <c r="AE147" s="308"/>
      <c r="AF147" s="308"/>
      <c r="AG147" s="308"/>
      <c r="AH147" s="265"/>
      <c r="AI147" s="671" t="str">
        <f>IF(SUM('別紙様式6-2 事業所個票１:事業所個票10'!CI10)=0,"該当","")</f>
        <v/>
      </c>
      <c r="AJ147" s="672"/>
      <c r="AK147" s="673"/>
      <c r="AL147" s="265"/>
    </row>
    <row r="148" spans="1:55" s="266" customFormat="1" ht="28.5" customHeight="1">
      <c r="A148" s="265"/>
      <c r="B148" s="355" t="s">
        <v>90</v>
      </c>
      <c r="C148" s="670" t="s">
        <v>147</v>
      </c>
      <c r="D148" s="670"/>
      <c r="E148" s="670"/>
      <c r="F148" s="670"/>
      <c r="G148" s="670"/>
      <c r="H148" s="670"/>
      <c r="I148" s="670"/>
      <c r="J148" s="670"/>
      <c r="K148" s="670"/>
      <c r="L148" s="670"/>
      <c r="M148" s="670"/>
      <c r="N148" s="670"/>
      <c r="O148" s="670"/>
      <c r="P148" s="670"/>
      <c r="Q148" s="670"/>
      <c r="R148" s="670"/>
      <c r="S148" s="670"/>
      <c r="T148" s="670"/>
      <c r="U148" s="670"/>
      <c r="V148" s="670"/>
      <c r="W148" s="670"/>
      <c r="X148" s="670"/>
      <c r="Y148" s="670"/>
      <c r="Z148" s="670"/>
      <c r="AA148" s="670"/>
      <c r="AB148" s="670"/>
      <c r="AC148" s="670"/>
      <c r="AD148" s="670"/>
      <c r="AE148" s="670"/>
      <c r="AF148" s="670"/>
      <c r="AG148" s="670"/>
      <c r="AH148" s="670"/>
      <c r="AI148" s="670"/>
      <c r="AJ148" s="670"/>
      <c r="AK148" s="670"/>
      <c r="AL148" s="265"/>
    </row>
    <row r="149" spans="1:55" s="266" customFormat="1" ht="3.75" customHeight="1" thickBot="1">
      <c r="A149" s="265"/>
      <c r="B149" s="265"/>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row>
    <row r="150" spans="1:55" s="266" customFormat="1" ht="14.25" customHeight="1" thickBot="1">
      <c r="A150" s="265"/>
      <c r="B150" s="329" t="s">
        <v>148</v>
      </c>
      <c r="C150" s="335"/>
      <c r="D150" s="335"/>
      <c r="E150" s="335"/>
      <c r="F150" s="335"/>
      <c r="G150" s="335"/>
      <c r="H150" s="335"/>
      <c r="I150" s="335"/>
      <c r="J150" s="335"/>
      <c r="K150" s="335"/>
      <c r="L150" s="335"/>
      <c r="M150" s="335"/>
      <c r="N150" s="335"/>
      <c r="O150" s="335"/>
      <c r="P150" s="335"/>
      <c r="Q150" s="335"/>
      <c r="R150" s="335"/>
      <c r="S150" s="335"/>
      <c r="T150" s="335"/>
      <c r="U150" s="335"/>
      <c r="V150" s="335"/>
      <c r="W150" s="335"/>
      <c r="X150" s="335"/>
      <c r="Y150" s="335"/>
      <c r="Z150" s="335"/>
      <c r="AA150" s="335"/>
      <c r="AB150" s="335"/>
      <c r="AC150" s="335"/>
      <c r="AD150" s="335"/>
      <c r="AE150" s="335"/>
      <c r="AF150" s="335"/>
      <c r="AG150" s="335"/>
      <c r="AH150" s="308"/>
      <c r="AI150" s="671" t="str">
        <f>IF(SUM('別紙様式6-2 事業所個票１:事業所個票10'!CI10)&gt;=1,"該当","")</f>
        <v>該当</v>
      </c>
      <c r="AJ150" s="672"/>
      <c r="AK150" s="673"/>
      <c r="AL150" s="265"/>
    </row>
    <row r="151" spans="1:55" s="266" customFormat="1" ht="39" customHeight="1">
      <c r="A151" s="265"/>
      <c r="B151" s="355" t="s">
        <v>90</v>
      </c>
      <c r="C151" s="670" t="s">
        <v>149</v>
      </c>
      <c r="D151" s="670"/>
      <c r="E151" s="670"/>
      <c r="F151" s="670"/>
      <c r="G151" s="670"/>
      <c r="H151" s="670"/>
      <c r="I151" s="670"/>
      <c r="J151" s="670"/>
      <c r="K151" s="670"/>
      <c r="L151" s="670"/>
      <c r="M151" s="670"/>
      <c r="N151" s="670"/>
      <c r="O151" s="670"/>
      <c r="P151" s="670"/>
      <c r="Q151" s="670"/>
      <c r="R151" s="670"/>
      <c r="S151" s="670"/>
      <c r="T151" s="670"/>
      <c r="U151" s="670"/>
      <c r="V151" s="670"/>
      <c r="W151" s="670"/>
      <c r="X151" s="670"/>
      <c r="Y151" s="670"/>
      <c r="Z151" s="670"/>
      <c r="AA151" s="670"/>
      <c r="AB151" s="670"/>
      <c r="AC151" s="670"/>
      <c r="AD151" s="670"/>
      <c r="AE151" s="670"/>
      <c r="AF151" s="670"/>
      <c r="AG151" s="670"/>
      <c r="AH151" s="670"/>
      <c r="AI151" s="670"/>
      <c r="AJ151" s="670"/>
      <c r="AK151" s="670"/>
      <c r="AL151" s="265"/>
    </row>
    <row r="152" spans="1:55" s="266" customFormat="1" ht="4.5" customHeight="1" thickBot="1">
      <c r="A152" s="265"/>
      <c r="B152" s="457"/>
      <c r="C152" s="457"/>
      <c r="D152" s="457"/>
      <c r="E152" s="457"/>
      <c r="F152" s="457"/>
      <c r="G152" s="457"/>
      <c r="H152" s="457"/>
      <c r="I152" s="457"/>
      <c r="J152" s="457"/>
      <c r="K152" s="457"/>
      <c r="L152" s="457"/>
      <c r="M152" s="457"/>
      <c r="N152" s="457"/>
      <c r="O152" s="457"/>
      <c r="P152" s="457"/>
      <c r="Q152" s="457"/>
      <c r="R152" s="457"/>
      <c r="S152" s="457"/>
      <c r="T152" s="457"/>
      <c r="U152" s="457"/>
      <c r="V152" s="457"/>
      <c r="W152" s="457"/>
      <c r="X152" s="457"/>
      <c r="Y152" s="457"/>
      <c r="Z152" s="457"/>
      <c r="AA152" s="457"/>
      <c r="AB152" s="457"/>
      <c r="AC152" s="457"/>
      <c r="AD152" s="457"/>
      <c r="AE152" s="457"/>
      <c r="AF152" s="457"/>
      <c r="AG152" s="457"/>
      <c r="AH152" s="457"/>
      <c r="AI152" s="457"/>
      <c r="AJ152" s="457"/>
      <c r="AK152" s="457"/>
      <c r="AL152" s="265"/>
      <c r="AM152" s="258"/>
    </row>
    <row r="153" spans="1:55" s="266" customFormat="1" ht="13.5" customHeight="1" thickBot="1">
      <c r="A153" s="265"/>
      <c r="B153" s="674" t="s">
        <v>150</v>
      </c>
      <c r="C153" s="675"/>
      <c r="D153" s="675"/>
      <c r="E153" s="676"/>
      <c r="F153" s="677" t="s">
        <v>151</v>
      </c>
      <c r="G153" s="678"/>
      <c r="H153" s="678"/>
      <c r="I153" s="678"/>
      <c r="J153" s="678"/>
      <c r="K153" s="678"/>
      <c r="L153" s="678"/>
      <c r="M153" s="678"/>
      <c r="N153" s="678"/>
      <c r="O153" s="678"/>
      <c r="P153" s="678"/>
      <c r="Q153" s="678"/>
      <c r="R153" s="678"/>
      <c r="S153" s="678"/>
      <c r="T153" s="678"/>
      <c r="U153" s="678"/>
      <c r="V153" s="678"/>
      <c r="W153" s="678"/>
      <c r="X153" s="678"/>
      <c r="Y153" s="678"/>
      <c r="Z153" s="678"/>
      <c r="AA153" s="678"/>
      <c r="AB153" s="678"/>
      <c r="AC153" s="678"/>
      <c r="AD153" s="678"/>
      <c r="AE153" s="678"/>
      <c r="AF153" s="678"/>
      <c r="AG153" s="678"/>
      <c r="AH153" s="678"/>
      <c r="AI153" s="678"/>
      <c r="AJ153" s="679"/>
      <c r="AK153" s="458" t="str">
        <f>IF(AI150="該当",IF(AND(COUNTIF(AM154:AM157,TRUE)&gt;=1,COUNTIF(AM158:AM161,TRUE)&gt;=1,COUNTIF(AM162:AM165,TRUE)&gt;=1,COUNTIF(AM166:AM169,TRUE)&gt;=1,COUNTIF(AM170:AM173,TRUE)&gt;=1,COUNTIF(AM174:AM177,TRUE)&gt;=1),"○","×"),IF(COUNTIF(AM154:AM177,TRUE)&gt;=1,"○","×"))</f>
        <v>○</v>
      </c>
      <c r="AL153" s="265"/>
      <c r="AM153" s="459" t="s">
        <v>2247</v>
      </c>
      <c r="AN153" s="645" t="s">
        <v>2155</v>
      </c>
      <c r="AO153" s="646"/>
      <c r="AP153" s="646"/>
      <c r="AQ153" s="646"/>
      <c r="AR153" s="646"/>
      <c r="AS153" s="646"/>
      <c r="AT153" s="646"/>
      <c r="AU153" s="646"/>
      <c r="AV153" s="646"/>
      <c r="AW153" s="646"/>
      <c r="AX153" s="646"/>
      <c r="AY153" s="646"/>
      <c r="AZ153" s="646"/>
      <c r="BA153" s="646"/>
      <c r="BB153" s="646"/>
      <c r="BC153" s="647"/>
    </row>
    <row r="154" spans="1:55" s="266" customFormat="1" ht="14.25" customHeight="1" thickBot="1">
      <c r="A154" s="265"/>
      <c r="B154" s="648" t="s">
        <v>152</v>
      </c>
      <c r="C154" s="649"/>
      <c r="D154" s="649"/>
      <c r="E154" s="650"/>
      <c r="F154" s="460"/>
      <c r="G154" s="667" t="s">
        <v>153</v>
      </c>
      <c r="H154" s="667"/>
      <c r="I154" s="667"/>
      <c r="J154" s="667"/>
      <c r="K154" s="667"/>
      <c r="L154" s="667"/>
      <c r="M154" s="667"/>
      <c r="N154" s="667"/>
      <c r="O154" s="667"/>
      <c r="P154" s="667"/>
      <c r="Q154" s="667"/>
      <c r="R154" s="667"/>
      <c r="S154" s="667"/>
      <c r="T154" s="667"/>
      <c r="U154" s="667"/>
      <c r="V154" s="667"/>
      <c r="W154" s="667"/>
      <c r="X154" s="667"/>
      <c r="Y154" s="667"/>
      <c r="Z154" s="667"/>
      <c r="AA154" s="667"/>
      <c r="AB154" s="667"/>
      <c r="AC154" s="667"/>
      <c r="AD154" s="667"/>
      <c r="AE154" s="667"/>
      <c r="AF154" s="667"/>
      <c r="AG154" s="667"/>
      <c r="AH154" s="667"/>
      <c r="AI154" s="667"/>
      <c r="AJ154" s="667"/>
      <c r="AK154" s="668"/>
      <c r="AL154" s="265"/>
      <c r="AM154" s="162" t="b">
        <v>0</v>
      </c>
    </row>
    <row r="155" spans="1:55" s="266" customFormat="1" ht="13.5" customHeight="1">
      <c r="A155" s="265"/>
      <c r="B155" s="651"/>
      <c r="C155" s="652"/>
      <c r="D155" s="652"/>
      <c r="E155" s="653"/>
      <c r="F155" s="461"/>
      <c r="G155" s="665" t="s">
        <v>154</v>
      </c>
      <c r="H155" s="665"/>
      <c r="I155" s="665"/>
      <c r="J155" s="665"/>
      <c r="K155" s="665"/>
      <c r="L155" s="665"/>
      <c r="M155" s="665"/>
      <c r="N155" s="665"/>
      <c r="O155" s="665"/>
      <c r="P155" s="665"/>
      <c r="Q155" s="665"/>
      <c r="R155" s="665"/>
      <c r="S155" s="665"/>
      <c r="T155" s="665"/>
      <c r="U155" s="665"/>
      <c r="V155" s="665"/>
      <c r="W155" s="665"/>
      <c r="X155" s="665"/>
      <c r="Y155" s="665"/>
      <c r="Z155" s="665"/>
      <c r="AA155" s="665"/>
      <c r="AB155" s="665"/>
      <c r="AC155" s="665"/>
      <c r="AD155" s="665"/>
      <c r="AE155" s="665"/>
      <c r="AF155" s="665"/>
      <c r="AG155" s="665"/>
      <c r="AH155" s="665"/>
      <c r="AI155" s="665"/>
      <c r="AJ155" s="665"/>
      <c r="AK155" s="462"/>
      <c r="AL155" s="265"/>
      <c r="AM155" s="162" t="b">
        <v>0</v>
      </c>
      <c r="AN155" s="631" t="s">
        <v>2156</v>
      </c>
      <c r="AO155" s="632"/>
      <c r="AP155" s="632"/>
      <c r="AQ155" s="632"/>
      <c r="AR155" s="632"/>
      <c r="AS155" s="632"/>
      <c r="AT155" s="632"/>
      <c r="AU155" s="632"/>
      <c r="AV155" s="632"/>
      <c r="AW155" s="632"/>
      <c r="AX155" s="632"/>
      <c r="AY155" s="632"/>
      <c r="AZ155" s="632"/>
      <c r="BA155" s="632"/>
      <c r="BB155" s="632"/>
      <c r="BC155" s="633"/>
    </row>
    <row r="156" spans="1:55" s="266" customFormat="1" ht="13.5" customHeight="1" thickBot="1">
      <c r="A156" s="265"/>
      <c r="B156" s="651"/>
      <c r="C156" s="652"/>
      <c r="D156" s="652"/>
      <c r="E156" s="653"/>
      <c r="F156" s="461"/>
      <c r="G156" s="665" t="s">
        <v>155</v>
      </c>
      <c r="H156" s="665"/>
      <c r="I156" s="665"/>
      <c r="J156" s="665"/>
      <c r="K156" s="665"/>
      <c r="L156" s="665"/>
      <c r="M156" s="665"/>
      <c r="N156" s="665"/>
      <c r="O156" s="665"/>
      <c r="P156" s="665"/>
      <c r="Q156" s="665"/>
      <c r="R156" s="665"/>
      <c r="S156" s="665"/>
      <c r="T156" s="665"/>
      <c r="U156" s="665"/>
      <c r="V156" s="665"/>
      <c r="W156" s="665"/>
      <c r="X156" s="665"/>
      <c r="Y156" s="665"/>
      <c r="Z156" s="665"/>
      <c r="AA156" s="665"/>
      <c r="AB156" s="665"/>
      <c r="AC156" s="665"/>
      <c r="AD156" s="665"/>
      <c r="AE156" s="665"/>
      <c r="AF156" s="665"/>
      <c r="AG156" s="665"/>
      <c r="AH156" s="665"/>
      <c r="AI156" s="665"/>
      <c r="AJ156" s="665"/>
      <c r="AK156" s="462"/>
      <c r="AL156" s="265"/>
      <c r="AM156" s="162" t="b">
        <v>0</v>
      </c>
      <c r="AN156" s="634"/>
      <c r="AO156" s="635"/>
      <c r="AP156" s="635"/>
      <c r="AQ156" s="635"/>
      <c r="AR156" s="635"/>
      <c r="AS156" s="635"/>
      <c r="AT156" s="635"/>
      <c r="AU156" s="635"/>
      <c r="AV156" s="635"/>
      <c r="AW156" s="635"/>
      <c r="AX156" s="635"/>
      <c r="AY156" s="635"/>
      <c r="AZ156" s="635"/>
      <c r="BA156" s="635"/>
      <c r="BB156" s="635"/>
      <c r="BC156" s="636"/>
    </row>
    <row r="157" spans="1:55" s="266" customFormat="1" ht="13.5" customHeight="1">
      <c r="A157" s="265"/>
      <c r="B157" s="654"/>
      <c r="C157" s="655"/>
      <c r="D157" s="655"/>
      <c r="E157" s="656"/>
      <c r="F157" s="463"/>
      <c r="G157" s="669" t="s">
        <v>156</v>
      </c>
      <c r="H157" s="669"/>
      <c r="I157" s="669"/>
      <c r="J157" s="669"/>
      <c r="K157" s="669"/>
      <c r="L157" s="669"/>
      <c r="M157" s="669"/>
      <c r="N157" s="669"/>
      <c r="O157" s="669"/>
      <c r="P157" s="669"/>
      <c r="Q157" s="669"/>
      <c r="R157" s="669"/>
      <c r="S157" s="669"/>
      <c r="T157" s="669"/>
      <c r="U157" s="669"/>
      <c r="V157" s="669"/>
      <c r="W157" s="669"/>
      <c r="X157" s="669"/>
      <c r="Y157" s="669"/>
      <c r="Z157" s="669"/>
      <c r="AA157" s="669"/>
      <c r="AB157" s="669"/>
      <c r="AC157" s="669"/>
      <c r="AD157" s="669"/>
      <c r="AE157" s="669"/>
      <c r="AF157" s="669"/>
      <c r="AG157" s="669"/>
      <c r="AH157" s="669"/>
      <c r="AI157" s="669"/>
      <c r="AJ157" s="669"/>
      <c r="AK157" s="464"/>
      <c r="AL157" s="265"/>
      <c r="AM157" s="162" t="b">
        <v>1</v>
      </c>
    </row>
    <row r="158" spans="1:55" s="266" customFormat="1" ht="24.75" customHeight="1" thickBot="1">
      <c r="A158" s="265"/>
      <c r="B158" s="648" t="s">
        <v>157</v>
      </c>
      <c r="C158" s="649"/>
      <c r="D158" s="649"/>
      <c r="E158" s="650"/>
      <c r="F158" s="465"/>
      <c r="G158" s="664" t="s">
        <v>158</v>
      </c>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466"/>
      <c r="AL158" s="265"/>
      <c r="AM158" s="162" t="b">
        <v>0</v>
      </c>
    </row>
    <row r="159" spans="1:55" s="266" customFormat="1" ht="13.5" customHeight="1">
      <c r="A159" s="265"/>
      <c r="B159" s="651"/>
      <c r="C159" s="652"/>
      <c r="D159" s="652"/>
      <c r="E159" s="653"/>
      <c r="F159" s="461"/>
      <c r="G159" s="665" t="s">
        <v>159</v>
      </c>
      <c r="H159" s="665"/>
      <c r="I159" s="665"/>
      <c r="J159" s="665"/>
      <c r="K159" s="665"/>
      <c r="L159" s="665"/>
      <c r="M159" s="665"/>
      <c r="N159" s="665"/>
      <c r="O159" s="665"/>
      <c r="P159" s="665"/>
      <c r="Q159" s="665"/>
      <c r="R159" s="665"/>
      <c r="S159" s="665"/>
      <c r="T159" s="665"/>
      <c r="U159" s="665"/>
      <c r="V159" s="665"/>
      <c r="W159" s="665"/>
      <c r="X159" s="665"/>
      <c r="Y159" s="665"/>
      <c r="Z159" s="665"/>
      <c r="AA159" s="665"/>
      <c r="AB159" s="665"/>
      <c r="AC159" s="665"/>
      <c r="AD159" s="665"/>
      <c r="AE159" s="665"/>
      <c r="AF159" s="665"/>
      <c r="AG159" s="665"/>
      <c r="AH159" s="665"/>
      <c r="AI159" s="665"/>
      <c r="AJ159" s="665"/>
      <c r="AK159" s="467"/>
      <c r="AL159" s="265"/>
      <c r="AM159" s="162" t="b">
        <v>0</v>
      </c>
      <c r="AN159" s="631" t="s">
        <v>2156</v>
      </c>
      <c r="AO159" s="632"/>
      <c r="AP159" s="632"/>
      <c r="AQ159" s="632"/>
      <c r="AR159" s="632"/>
      <c r="AS159" s="632"/>
      <c r="AT159" s="632"/>
      <c r="AU159" s="632"/>
      <c r="AV159" s="632"/>
      <c r="AW159" s="632"/>
      <c r="AX159" s="632"/>
      <c r="AY159" s="632"/>
      <c r="AZ159" s="632"/>
      <c r="BA159" s="632"/>
      <c r="BB159" s="632"/>
      <c r="BC159" s="633"/>
    </row>
    <row r="160" spans="1:55" s="266" customFormat="1" ht="13.5" customHeight="1" thickBot="1">
      <c r="A160" s="265"/>
      <c r="B160" s="651"/>
      <c r="C160" s="652"/>
      <c r="D160" s="652"/>
      <c r="E160" s="653"/>
      <c r="F160" s="461"/>
      <c r="G160" s="665" t="s">
        <v>160</v>
      </c>
      <c r="H160" s="665"/>
      <c r="I160" s="665"/>
      <c r="J160" s="665"/>
      <c r="K160" s="665"/>
      <c r="L160" s="665"/>
      <c r="M160" s="665"/>
      <c r="N160" s="665"/>
      <c r="O160" s="665"/>
      <c r="P160" s="665"/>
      <c r="Q160" s="665"/>
      <c r="R160" s="665"/>
      <c r="S160" s="665"/>
      <c r="T160" s="665"/>
      <c r="U160" s="665"/>
      <c r="V160" s="665"/>
      <c r="W160" s="665"/>
      <c r="X160" s="665"/>
      <c r="Y160" s="665"/>
      <c r="Z160" s="665"/>
      <c r="AA160" s="665"/>
      <c r="AB160" s="665"/>
      <c r="AC160" s="665"/>
      <c r="AD160" s="665"/>
      <c r="AE160" s="665"/>
      <c r="AF160" s="665"/>
      <c r="AG160" s="665"/>
      <c r="AH160" s="665"/>
      <c r="AI160" s="665"/>
      <c r="AJ160" s="665"/>
      <c r="AK160" s="462"/>
      <c r="AL160" s="265"/>
      <c r="AM160" s="162" t="b">
        <v>0</v>
      </c>
      <c r="AN160" s="634"/>
      <c r="AO160" s="635"/>
      <c r="AP160" s="635"/>
      <c r="AQ160" s="635"/>
      <c r="AR160" s="635"/>
      <c r="AS160" s="635"/>
      <c r="AT160" s="635"/>
      <c r="AU160" s="635"/>
      <c r="AV160" s="635"/>
      <c r="AW160" s="635"/>
      <c r="AX160" s="635"/>
      <c r="AY160" s="635"/>
      <c r="AZ160" s="635"/>
      <c r="BA160" s="635"/>
      <c r="BB160" s="635"/>
      <c r="BC160" s="636"/>
    </row>
    <row r="161" spans="1:55" s="266" customFormat="1" ht="13.5" customHeight="1">
      <c r="A161" s="265"/>
      <c r="B161" s="654"/>
      <c r="C161" s="655"/>
      <c r="D161" s="655"/>
      <c r="E161" s="656"/>
      <c r="F161" s="468"/>
      <c r="G161" s="666" t="s">
        <v>161</v>
      </c>
      <c r="H161" s="666"/>
      <c r="I161" s="666"/>
      <c r="J161" s="666"/>
      <c r="K161" s="666"/>
      <c r="L161" s="666"/>
      <c r="M161" s="666"/>
      <c r="N161" s="666"/>
      <c r="O161" s="666"/>
      <c r="P161" s="666"/>
      <c r="Q161" s="666"/>
      <c r="R161" s="666"/>
      <c r="S161" s="666"/>
      <c r="T161" s="666"/>
      <c r="U161" s="666"/>
      <c r="V161" s="666"/>
      <c r="W161" s="666"/>
      <c r="X161" s="666"/>
      <c r="Y161" s="666"/>
      <c r="Z161" s="666"/>
      <c r="AA161" s="666"/>
      <c r="AB161" s="666"/>
      <c r="AC161" s="666"/>
      <c r="AD161" s="666"/>
      <c r="AE161" s="666"/>
      <c r="AF161" s="666"/>
      <c r="AG161" s="666"/>
      <c r="AH161" s="666"/>
      <c r="AI161" s="666"/>
      <c r="AJ161" s="666"/>
      <c r="AK161" s="663"/>
      <c r="AL161" s="265"/>
      <c r="AM161" s="162" t="b">
        <v>1</v>
      </c>
    </row>
    <row r="162" spans="1:55" s="266" customFormat="1" ht="13.5" customHeight="1" thickBot="1">
      <c r="A162" s="265"/>
      <c r="B162" s="648" t="s">
        <v>162</v>
      </c>
      <c r="C162" s="649"/>
      <c r="D162" s="649"/>
      <c r="E162" s="650"/>
      <c r="F162" s="469"/>
      <c r="G162" s="664" t="s">
        <v>163</v>
      </c>
      <c r="H162" s="664"/>
      <c r="I162" s="664"/>
      <c r="J162" s="664"/>
      <c r="K162" s="664"/>
      <c r="L162" s="664"/>
      <c r="M162" s="664"/>
      <c r="N162" s="664"/>
      <c r="O162" s="664"/>
      <c r="P162" s="664"/>
      <c r="Q162" s="664"/>
      <c r="R162" s="664"/>
      <c r="S162" s="664"/>
      <c r="T162" s="664"/>
      <c r="U162" s="664"/>
      <c r="V162" s="664"/>
      <c r="W162" s="664"/>
      <c r="X162" s="664"/>
      <c r="Y162" s="664"/>
      <c r="Z162" s="664"/>
      <c r="AA162" s="664"/>
      <c r="AB162" s="664"/>
      <c r="AC162" s="664"/>
      <c r="AD162" s="664"/>
      <c r="AE162" s="664"/>
      <c r="AF162" s="664"/>
      <c r="AG162" s="664"/>
      <c r="AH162" s="664"/>
      <c r="AI162" s="664"/>
      <c r="AJ162" s="664"/>
      <c r="AK162" s="467"/>
      <c r="AL162" s="265"/>
      <c r="AM162" s="162" t="b">
        <v>0</v>
      </c>
    </row>
    <row r="163" spans="1:55" s="266" customFormat="1" ht="22.5" customHeight="1">
      <c r="A163" s="265"/>
      <c r="B163" s="651"/>
      <c r="C163" s="652"/>
      <c r="D163" s="652"/>
      <c r="E163" s="653"/>
      <c r="F163" s="461"/>
      <c r="G163" s="665" t="s">
        <v>164</v>
      </c>
      <c r="H163" s="665"/>
      <c r="I163" s="665"/>
      <c r="J163" s="665"/>
      <c r="K163" s="665"/>
      <c r="L163" s="665"/>
      <c r="M163" s="665"/>
      <c r="N163" s="665"/>
      <c r="O163" s="665"/>
      <c r="P163" s="665"/>
      <c r="Q163" s="665"/>
      <c r="R163" s="665"/>
      <c r="S163" s="665"/>
      <c r="T163" s="665"/>
      <c r="U163" s="665"/>
      <c r="V163" s="665"/>
      <c r="W163" s="665"/>
      <c r="X163" s="665"/>
      <c r="Y163" s="665"/>
      <c r="Z163" s="665"/>
      <c r="AA163" s="665"/>
      <c r="AB163" s="665"/>
      <c r="AC163" s="665"/>
      <c r="AD163" s="665"/>
      <c r="AE163" s="665"/>
      <c r="AF163" s="665"/>
      <c r="AG163" s="665"/>
      <c r="AH163" s="665"/>
      <c r="AI163" s="665"/>
      <c r="AJ163" s="665"/>
      <c r="AK163" s="462"/>
      <c r="AL163" s="265"/>
      <c r="AM163" s="162" t="b">
        <v>0</v>
      </c>
      <c r="AN163" s="631" t="s">
        <v>2156</v>
      </c>
      <c r="AO163" s="632"/>
      <c r="AP163" s="632"/>
      <c r="AQ163" s="632"/>
      <c r="AR163" s="632"/>
      <c r="AS163" s="632"/>
      <c r="AT163" s="632"/>
      <c r="AU163" s="632"/>
      <c r="AV163" s="632"/>
      <c r="AW163" s="632"/>
      <c r="AX163" s="632"/>
      <c r="AY163" s="632"/>
      <c r="AZ163" s="632"/>
      <c r="BA163" s="632"/>
      <c r="BB163" s="632"/>
      <c r="BC163" s="633"/>
    </row>
    <row r="164" spans="1:55" s="266" customFormat="1" ht="13.5" customHeight="1" thickBot="1">
      <c r="A164" s="265"/>
      <c r="B164" s="651"/>
      <c r="C164" s="652"/>
      <c r="D164" s="652"/>
      <c r="E164" s="653"/>
      <c r="F164" s="461"/>
      <c r="G164" s="665" t="s">
        <v>165</v>
      </c>
      <c r="H164" s="665"/>
      <c r="I164" s="665"/>
      <c r="J164" s="665"/>
      <c r="K164" s="665"/>
      <c r="L164" s="665"/>
      <c r="M164" s="665"/>
      <c r="N164" s="665"/>
      <c r="O164" s="665"/>
      <c r="P164" s="665"/>
      <c r="Q164" s="665"/>
      <c r="R164" s="665"/>
      <c r="S164" s="665"/>
      <c r="T164" s="665"/>
      <c r="U164" s="665"/>
      <c r="V164" s="665"/>
      <c r="W164" s="665"/>
      <c r="X164" s="665"/>
      <c r="Y164" s="665"/>
      <c r="Z164" s="665"/>
      <c r="AA164" s="665"/>
      <c r="AB164" s="665"/>
      <c r="AC164" s="665"/>
      <c r="AD164" s="665"/>
      <c r="AE164" s="665"/>
      <c r="AF164" s="665"/>
      <c r="AG164" s="665"/>
      <c r="AH164" s="665"/>
      <c r="AI164" s="665"/>
      <c r="AJ164" s="665"/>
      <c r="AK164" s="462"/>
      <c r="AL164" s="265"/>
      <c r="AM164" s="162" t="b">
        <v>1</v>
      </c>
      <c r="AN164" s="634"/>
      <c r="AO164" s="635"/>
      <c r="AP164" s="635"/>
      <c r="AQ164" s="635"/>
      <c r="AR164" s="635"/>
      <c r="AS164" s="635"/>
      <c r="AT164" s="635"/>
      <c r="AU164" s="635"/>
      <c r="AV164" s="635"/>
      <c r="AW164" s="635"/>
      <c r="AX164" s="635"/>
      <c r="AY164" s="635"/>
      <c r="AZ164" s="635"/>
      <c r="BA164" s="635"/>
      <c r="BB164" s="635"/>
      <c r="BC164" s="636"/>
    </row>
    <row r="165" spans="1:55" s="266" customFormat="1" ht="13.5" customHeight="1">
      <c r="A165" s="265"/>
      <c r="B165" s="654"/>
      <c r="C165" s="655"/>
      <c r="D165" s="655"/>
      <c r="E165" s="656"/>
      <c r="F165" s="463"/>
      <c r="G165" s="661" t="s">
        <v>166</v>
      </c>
      <c r="H165" s="661"/>
      <c r="I165" s="661"/>
      <c r="J165" s="661"/>
      <c r="K165" s="661"/>
      <c r="L165" s="661"/>
      <c r="M165" s="661"/>
      <c r="N165" s="661"/>
      <c r="O165" s="661"/>
      <c r="P165" s="661"/>
      <c r="Q165" s="661"/>
      <c r="R165" s="661"/>
      <c r="S165" s="661"/>
      <c r="T165" s="661"/>
      <c r="U165" s="661"/>
      <c r="V165" s="661"/>
      <c r="W165" s="661"/>
      <c r="X165" s="661"/>
      <c r="Y165" s="661"/>
      <c r="Z165" s="661"/>
      <c r="AA165" s="661"/>
      <c r="AB165" s="661"/>
      <c r="AC165" s="661"/>
      <c r="AD165" s="661"/>
      <c r="AE165" s="661"/>
      <c r="AF165" s="661"/>
      <c r="AG165" s="661"/>
      <c r="AH165" s="661"/>
      <c r="AI165" s="661"/>
      <c r="AJ165" s="661"/>
      <c r="AK165" s="470"/>
      <c r="AL165" s="265"/>
      <c r="AM165" s="162" t="b">
        <v>1</v>
      </c>
    </row>
    <row r="166" spans="1:55" s="266" customFormat="1" ht="21" customHeight="1" thickBot="1">
      <c r="A166" s="265"/>
      <c r="B166" s="648" t="s">
        <v>167</v>
      </c>
      <c r="C166" s="649"/>
      <c r="D166" s="649"/>
      <c r="E166" s="650"/>
      <c r="F166" s="465"/>
      <c r="G166" s="662" t="s">
        <v>168</v>
      </c>
      <c r="H166" s="662"/>
      <c r="I166" s="662"/>
      <c r="J166" s="662"/>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2"/>
      <c r="AK166" s="467"/>
      <c r="AL166" s="265"/>
      <c r="AM166" s="162" t="b">
        <v>0</v>
      </c>
    </row>
    <row r="167" spans="1:55" s="266" customFormat="1" ht="13.5" customHeight="1">
      <c r="A167" s="265"/>
      <c r="B167" s="651"/>
      <c r="C167" s="652"/>
      <c r="D167" s="652"/>
      <c r="E167" s="653"/>
      <c r="F167" s="461"/>
      <c r="G167" s="659" t="s">
        <v>169</v>
      </c>
      <c r="H167" s="659"/>
      <c r="I167" s="659"/>
      <c r="J167" s="659"/>
      <c r="K167" s="659"/>
      <c r="L167" s="659"/>
      <c r="M167" s="659"/>
      <c r="N167" s="659"/>
      <c r="O167" s="659"/>
      <c r="P167" s="659"/>
      <c r="Q167" s="659"/>
      <c r="R167" s="659"/>
      <c r="S167" s="659"/>
      <c r="T167" s="659"/>
      <c r="U167" s="659"/>
      <c r="V167" s="659"/>
      <c r="W167" s="659"/>
      <c r="X167" s="659"/>
      <c r="Y167" s="659"/>
      <c r="Z167" s="659"/>
      <c r="AA167" s="659"/>
      <c r="AB167" s="659"/>
      <c r="AC167" s="659"/>
      <c r="AD167" s="659"/>
      <c r="AE167" s="659"/>
      <c r="AF167" s="659"/>
      <c r="AG167" s="659"/>
      <c r="AH167" s="659"/>
      <c r="AI167" s="659"/>
      <c r="AJ167" s="659"/>
      <c r="AK167" s="467"/>
      <c r="AL167" s="256"/>
      <c r="AM167" s="162" t="b">
        <v>0</v>
      </c>
      <c r="AN167" s="631" t="s">
        <v>2156</v>
      </c>
      <c r="AO167" s="632"/>
      <c r="AP167" s="632"/>
      <c r="AQ167" s="632"/>
      <c r="AR167" s="632"/>
      <c r="AS167" s="632"/>
      <c r="AT167" s="632"/>
      <c r="AU167" s="632"/>
      <c r="AV167" s="632"/>
      <c r="AW167" s="632"/>
      <c r="AX167" s="632"/>
      <c r="AY167" s="632"/>
      <c r="AZ167" s="632"/>
      <c r="BA167" s="632"/>
      <c r="BB167" s="632"/>
      <c r="BC167" s="633"/>
    </row>
    <row r="168" spans="1:55" s="266" customFormat="1" ht="13.5" customHeight="1" thickBot="1">
      <c r="A168" s="265"/>
      <c r="B168" s="651"/>
      <c r="C168" s="652"/>
      <c r="D168" s="652"/>
      <c r="E168" s="653"/>
      <c r="F168" s="461"/>
      <c r="G168" s="659" t="s">
        <v>170</v>
      </c>
      <c r="H168" s="659"/>
      <c r="I168" s="659"/>
      <c r="J168" s="659"/>
      <c r="K168" s="659"/>
      <c r="L168" s="659"/>
      <c r="M168" s="659"/>
      <c r="N168" s="659"/>
      <c r="O168" s="659"/>
      <c r="P168" s="659"/>
      <c r="Q168" s="659"/>
      <c r="R168" s="659"/>
      <c r="S168" s="659"/>
      <c r="T168" s="659"/>
      <c r="U168" s="659"/>
      <c r="V168" s="659"/>
      <c r="W168" s="659"/>
      <c r="X168" s="659"/>
      <c r="Y168" s="659"/>
      <c r="Z168" s="659"/>
      <c r="AA168" s="659"/>
      <c r="AB168" s="659"/>
      <c r="AC168" s="659"/>
      <c r="AD168" s="659"/>
      <c r="AE168" s="659"/>
      <c r="AF168" s="659"/>
      <c r="AG168" s="659"/>
      <c r="AH168" s="659"/>
      <c r="AI168" s="659"/>
      <c r="AJ168" s="659"/>
      <c r="AK168" s="471"/>
      <c r="AL168" s="265"/>
      <c r="AM168" s="162" t="b">
        <v>1</v>
      </c>
      <c r="AN168" s="634"/>
      <c r="AO168" s="635"/>
      <c r="AP168" s="635"/>
      <c r="AQ168" s="635"/>
      <c r="AR168" s="635"/>
      <c r="AS168" s="635"/>
      <c r="AT168" s="635"/>
      <c r="AU168" s="635"/>
      <c r="AV168" s="635"/>
      <c r="AW168" s="635"/>
      <c r="AX168" s="635"/>
      <c r="AY168" s="635"/>
      <c r="AZ168" s="635"/>
      <c r="BA168" s="635"/>
      <c r="BB168" s="635"/>
      <c r="BC168" s="636"/>
    </row>
    <row r="169" spans="1:55" s="266" customFormat="1" ht="13.5" customHeight="1">
      <c r="A169" s="265"/>
      <c r="B169" s="654"/>
      <c r="C169" s="655"/>
      <c r="D169" s="655"/>
      <c r="E169" s="656"/>
      <c r="F169" s="468"/>
      <c r="G169" s="661" t="s">
        <v>171</v>
      </c>
      <c r="H169" s="661"/>
      <c r="I169" s="661"/>
      <c r="J169" s="661"/>
      <c r="K169" s="661"/>
      <c r="L169" s="661"/>
      <c r="M169" s="661"/>
      <c r="N169" s="661"/>
      <c r="O169" s="661"/>
      <c r="P169" s="661"/>
      <c r="Q169" s="661"/>
      <c r="R169" s="661"/>
      <c r="S169" s="661"/>
      <c r="T169" s="661"/>
      <c r="U169" s="661"/>
      <c r="V169" s="661"/>
      <c r="W169" s="661"/>
      <c r="X169" s="661"/>
      <c r="Y169" s="661"/>
      <c r="Z169" s="661"/>
      <c r="AA169" s="661"/>
      <c r="AB169" s="661"/>
      <c r="AC169" s="661"/>
      <c r="AD169" s="661"/>
      <c r="AE169" s="661"/>
      <c r="AF169" s="661"/>
      <c r="AG169" s="661"/>
      <c r="AH169" s="661"/>
      <c r="AI169" s="661"/>
      <c r="AJ169" s="661"/>
      <c r="AK169" s="663"/>
      <c r="AL169" s="265"/>
      <c r="AM169" s="162" t="b">
        <v>1</v>
      </c>
    </row>
    <row r="170" spans="1:55" s="266" customFormat="1" ht="13.5" customHeight="1" thickBot="1">
      <c r="A170" s="265"/>
      <c r="B170" s="648" t="s">
        <v>172</v>
      </c>
      <c r="C170" s="649"/>
      <c r="D170" s="649"/>
      <c r="E170" s="650"/>
      <c r="F170" s="469"/>
      <c r="G170" s="657" t="s">
        <v>173</v>
      </c>
      <c r="H170" s="657"/>
      <c r="I170" s="657"/>
      <c r="J170" s="657"/>
      <c r="K170" s="657"/>
      <c r="L170" s="657"/>
      <c r="M170" s="657"/>
      <c r="N170" s="657"/>
      <c r="O170" s="657"/>
      <c r="P170" s="657"/>
      <c r="Q170" s="657"/>
      <c r="R170" s="657"/>
      <c r="S170" s="657"/>
      <c r="T170" s="657"/>
      <c r="U170" s="657"/>
      <c r="V170" s="657"/>
      <c r="W170" s="657"/>
      <c r="X170" s="657"/>
      <c r="Y170" s="657"/>
      <c r="Z170" s="657"/>
      <c r="AA170" s="657"/>
      <c r="AB170" s="657"/>
      <c r="AC170" s="657"/>
      <c r="AD170" s="657"/>
      <c r="AE170" s="657"/>
      <c r="AF170" s="657"/>
      <c r="AG170" s="657"/>
      <c r="AH170" s="657"/>
      <c r="AI170" s="657"/>
      <c r="AJ170" s="657"/>
      <c r="AK170" s="467"/>
      <c r="AL170" s="265"/>
      <c r="AM170" s="162" t="b">
        <v>0</v>
      </c>
    </row>
    <row r="171" spans="1:55" s="266" customFormat="1" ht="21" customHeight="1">
      <c r="A171" s="265"/>
      <c r="B171" s="651"/>
      <c r="C171" s="652"/>
      <c r="D171" s="652"/>
      <c r="E171" s="653"/>
      <c r="F171" s="461"/>
      <c r="G171" s="659" t="s">
        <v>174</v>
      </c>
      <c r="H171" s="659"/>
      <c r="I171" s="659"/>
      <c r="J171" s="659"/>
      <c r="K171" s="659"/>
      <c r="L171" s="659"/>
      <c r="M171" s="659"/>
      <c r="N171" s="659"/>
      <c r="O171" s="659"/>
      <c r="P171" s="659"/>
      <c r="Q171" s="659"/>
      <c r="R171" s="659"/>
      <c r="S171" s="659"/>
      <c r="T171" s="659"/>
      <c r="U171" s="659"/>
      <c r="V171" s="659"/>
      <c r="W171" s="659"/>
      <c r="X171" s="659"/>
      <c r="Y171" s="659"/>
      <c r="Z171" s="659"/>
      <c r="AA171" s="659"/>
      <c r="AB171" s="659"/>
      <c r="AC171" s="659"/>
      <c r="AD171" s="659"/>
      <c r="AE171" s="659"/>
      <c r="AF171" s="659"/>
      <c r="AG171" s="659"/>
      <c r="AH171" s="659"/>
      <c r="AI171" s="659"/>
      <c r="AJ171" s="659"/>
      <c r="AK171" s="462"/>
      <c r="AL171" s="265"/>
      <c r="AM171" s="162" t="b">
        <v>1</v>
      </c>
      <c r="AN171" s="631" t="s">
        <v>2156</v>
      </c>
      <c r="AO171" s="632"/>
      <c r="AP171" s="632"/>
      <c r="AQ171" s="632"/>
      <c r="AR171" s="632"/>
      <c r="AS171" s="632"/>
      <c r="AT171" s="632"/>
      <c r="AU171" s="632"/>
      <c r="AV171" s="632"/>
      <c r="AW171" s="632"/>
      <c r="AX171" s="632"/>
      <c r="AY171" s="632"/>
      <c r="AZ171" s="632"/>
      <c r="BA171" s="632"/>
      <c r="BB171" s="632"/>
      <c r="BC171" s="633"/>
    </row>
    <row r="172" spans="1:55" s="266" customFormat="1" ht="13.5" customHeight="1" thickBot="1">
      <c r="A172" s="265"/>
      <c r="B172" s="651"/>
      <c r="C172" s="652"/>
      <c r="D172" s="652"/>
      <c r="E172" s="653"/>
      <c r="F172" s="461"/>
      <c r="G172" s="659" t="s">
        <v>175</v>
      </c>
      <c r="H172" s="659"/>
      <c r="I172" s="659"/>
      <c r="J172" s="659"/>
      <c r="K172" s="659"/>
      <c r="L172" s="659"/>
      <c r="M172" s="659"/>
      <c r="N172" s="659"/>
      <c r="O172" s="659"/>
      <c r="P172" s="659"/>
      <c r="Q172" s="659"/>
      <c r="R172" s="659"/>
      <c r="S172" s="659"/>
      <c r="T172" s="659"/>
      <c r="U172" s="659"/>
      <c r="V172" s="659"/>
      <c r="W172" s="659"/>
      <c r="X172" s="659"/>
      <c r="Y172" s="659"/>
      <c r="Z172" s="659"/>
      <c r="AA172" s="659"/>
      <c r="AB172" s="659"/>
      <c r="AC172" s="659"/>
      <c r="AD172" s="659"/>
      <c r="AE172" s="659"/>
      <c r="AF172" s="659"/>
      <c r="AG172" s="659"/>
      <c r="AH172" s="659"/>
      <c r="AI172" s="659"/>
      <c r="AJ172" s="659"/>
      <c r="AK172" s="462"/>
      <c r="AL172" s="265"/>
      <c r="AM172" s="162" t="b">
        <v>0</v>
      </c>
      <c r="AN172" s="634"/>
      <c r="AO172" s="635"/>
      <c r="AP172" s="635"/>
      <c r="AQ172" s="635"/>
      <c r="AR172" s="635"/>
      <c r="AS172" s="635"/>
      <c r="AT172" s="635"/>
      <c r="AU172" s="635"/>
      <c r="AV172" s="635"/>
      <c r="AW172" s="635"/>
      <c r="AX172" s="635"/>
      <c r="AY172" s="635"/>
      <c r="AZ172" s="635"/>
      <c r="BA172" s="635"/>
      <c r="BB172" s="635"/>
      <c r="BC172" s="636"/>
    </row>
    <row r="173" spans="1:55" s="266" customFormat="1" ht="13.5" customHeight="1">
      <c r="A173" s="265"/>
      <c r="B173" s="654"/>
      <c r="C173" s="655"/>
      <c r="D173" s="655"/>
      <c r="E173" s="656"/>
      <c r="F173" s="468"/>
      <c r="G173" s="661" t="s">
        <v>176</v>
      </c>
      <c r="H173" s="661"/>
      <c r="I173" s="661"/>
      <c r="J173" s="661"/>
      <c r="K173" s="661"/>
      <c r="L173" s="661"/>
      <c r="M173" s="661"/>
      <c r="N173" s="661"/>
      <c r="O173" s="661"/>
      <c r="P173" s="661"/>
      <c r="Q173" s="661"/>
      <c r="R173" s="661"/>
      <c r="S173" s="661"/>
      <c r="T173" s="661"/>
      <c r="U173" s="661"/>
      <c r="V173" s="661"/>
      <c r="W173" s="661"/>
      <c r="X173" s="661"/>
      <c r="Y173" s="661"/>
      <c r="Z173" s="661"/>
      <c r="AA173" s="661"/>
      <c r="AB173" s="661"/>
      <c r="AC173" s="661"/>
      <c r="AD173" s="661"/>
      <c r="AE173" s="661"/>
      <c r="AF173" s="661"/>
      <c r="AG173" s="661"/>
      <c r="AH173" s="661"/>
      <c r="AI173" s="661"/>
      <c r="AJ173" s="661"/>
      <c r="AK173" s="470"/>
      <c r="AL173" s="265"/>
      <c r="AM173" s="162" t="b">
        <v>0</v>
      </c>
    </row>
    <row r="174" spans="1:55" s="266" customFormat="1" ht="13.5" customHeight="1" thickBot="1">
      <c r="A174" s="265"/>
      <c r="B174" s="648" t="s">
        <v>177</v>
      </c>
      <c r="C174" s="649"/>
      <c r="D174" s="649"/>
      <c r="E174" s="650"/>
      <c r="F174" s="469"/>
      <c r="G174" s="657" t="s">
        <v>178</v>
      </c>
      <c r="H174" s="657"/>
      <c r="I174" s="657"/>
      <c r="J174" s="657"/>
      <c r="K174" s="657"/>
      <c r="L174" s="657"/>
      <c r="M174" s="657"/>
      <c r="N174" s="657"/>
      <c r="O174" s="657"/>
      <c r="P174" s="657"/>
      <c r="Q174" s="657"/>
      <c r="R174" s="657"/>
      <c r="S174" s="657"/>
      <c r="T174" s="657"/>
      <c r="U174" s="657"/>
      <c r="V174" s="657"/>
      <c r="W174" s="657"/>
      <c r="X174" s="657"/>
      <c r="Y174" s="657"/>
      <c r="Z174" s="657"/>
      <c r="AA174" s="657"/>
      <c r="AB174" s="657"/>
      <c r="AC174" s="657"/>
      <c r="AD174" s="657"/>
      <c r="AE174" s="657"/>
      <c r="AF174" s="657"/>
      <c r="AG174" s="657"/>
      <c r="AH174" s="657"/>
      <c r="AI174" s="657"/>
      <c r="AJ174" s="657"/>
      <c r="AK174" s="658"/>
      <c r="AL174" s="472"/>
      <c r="AM174" s="162" t="b">
        <v>0</v>
      </c>
      <c r="AN174" s="258"/>
      <c r="AO174" s="258"/>
      <c r="AP174" s="258"/>
    </row>
    <row r="175" spans="1:55" ht="13.5" customHeight="1">
      <c r="A175" s="256"/>
      <c r="B175" s="651"/>
      <c r="C175" s="652"/>
      <c r="D175" s="652"/>
      <c r="E175" s="653"/>
      <c r="F175" s="461"/>
      <c r="G175" s="659" t="s">
        <v>179</v>
      </c>
      <c r="H175" s="659"/>
      <c r="I175" s="659"/>
      <c r="J175" s="659"/>
      <c r="K175" s="659"/>
      <c r="L175" s="659"/>
      <c r="M175" s="659"/>
      <c r="N175" s="659"/>
      <c r="O175" s="659"/>
      <c r="P175" s="659"/>
      <c r="Q175" s="659"/>
      <c r="R175" s="659"/>
      <c r="S175" s="659"/>
      <c r="T175" s="659"/>
      <c r="U175" s="659"/>
      <c r="V175" s="659"/>
      <c r="W175" s="659"/>
      <c r="X175" s="659"/>
      <c r="Y175" s="659"/>
      <c r="Z175" s="659"/>
      <c r="AA175" s="659"/>
      <c r="AB175" s="659"/>
      <c r="AC175" s="659"/>
      <c r="AD175" s="659"/>
      <c r="AE175" s="659"/>
      <c r="AF175" s="659"/>
      <c r="AG175" s="659"/>
      <c r="AH175" s="659"/>
      <c r="AI175" s="659"/>
      <c r="AJ175" s="659"/>
      <c r="AK175" s="462"/>
      <c r="AL175" s="265"/>
      <c r="AM175" s="162" t="b">
        <v>0</v>
      </c>
      <c r="AN175" s="631" t="s">
        <v>2156</v>
      </c>
      <c r="AO175" s="632"/>
      <c r="AP175" s="632"/>
      <c r="AQ175" s="632"/>
      <c r="AR175" s="632"/>
      <c r="AS175" s="632"/>
      <c r="AT175" s="632"/>
      <c r="AU175" s="632"/>
      <c r="AV175" s="632"/>
      <c r="AW175" s="632"/>
      <c r="AX175" s="632"/>
      <c r="AY175" s="632"/>
      <c r="AZ175" s="632"/>
      <c r="BA175" s="632"/>
      <c r="BB175" s="632"/>
      <c r="BC175" s="633"/>
    </row>
    <row r="176" spans="1:55" ht="13.5" customHeight="1" thickBot="1">
      <c r="A176" s="256"/>
      <c r="B176" s="651"/>
      <c r="C176" s="652"/>
      <c r="D176" s="652"/>
      <c r="E176" s="653"/>
      <c r="F176" s="461"/>
      <c r="G176" s="659" t="s">
        <v>180</v>
      </c>
      <c r="H176" s="659"/>
      <c r="I176" s="659"/>
      <c r="J176" s="659"/>
      <c r="K176" s="659"/>
      <c r="L176" s="659"/>
      <c r="M176" s="659"/>
      <c r="N176" s="659"/>
      <c r="O176" s="659"/>
      <c r="P176" s="659"/>
      <c r="Q176" s="659"/>
      <c r="R176" s="659"/>
      <c r="S176" s="659"/>
      <c r="T176" s="659"/>
      <c r="U176" s="659"/>
      <c r="V176" s="659"/>
      <c r="W176" s="659"/>
      <c r="X176" s="659"/>
      <c r="Y176" s="659"/>
      <c r="Z176" s="659"/>
      <c r="AA176" s="659"/>
      <c r="AB176" s="659"/>
      <c r="AC176" s="659"/>
      <c r="AD176" s="659"/>
      <c r="AE176" s="659"/>
      <c r="AF176" s="659"/>
      <c r="AG176" s="659"/>
      <c r="AH176" s="659"/>
      <c r="AI176" s="659"/>
      <c r="AJ176" s="659"/>
      <c r="AK176" s="462"/>
      <c r="AL176" s="265"/>
      <c r="AM176" s="162" t="b">
        <v>0</v>
      </c>
      <c r="AN176" s="634"/>
      <c r="AO176" s="635"/>
      <c r="AP176" s="635"/>
      <c r="AQ176" s="635"/>
      <c r="AR176" s="635"/>
      <c r="AS176" s="635"/>
      <c r="AT176" s="635"/>
      <c r="AU176" s="635"/>
      <c r="AV176" s="635"/>
      <c r="AW176" s="635"/>
      <c r="AX176" s="635"/>
      <c r="AY176" s="635"/>
      <c r="AZ176" s="635"/>
      <c r="BA176" s="635"/>
      <c r="BB176" s="635"/>
      <c r="BC176" s="636"/>
    </row>
    <row r="177" spans="1:59" ht="13.5" customHeight="1" thickBot="1">
      <c r="A177" s="256"/>
      <c r="B177" s="654"/>
      <c r="C177" s="655"/>
      <c r="D177" s="655"/>
      <c r="E177" s="656"/>
      <c r="F177" s="473"/>
      <c r="G177" s="660" t="s">
        <v>181</v>
      </c>
      <c r="H177" s="660"/>
      <c r="I177" s="660"/>
      <c r="J177" s="660"/>
      <c r="K177" s="660"/>
      <c r="L177" s="660"/>
      <c r="M177" s="660"/>
      <c r="N177" s="660"/>
      <c r="O177" s="660"/>
      <c r="P177" s="660"/>
      <c r="Q177" s="660"/>
      <c r="R177" s="660"/>
      <c r="S177" s="660"/>
      <c r="T177" s="660"/>
      <c r="U177" s="660"/>
      <c r="V177" s="660"/>
      <c r="W177" s="660"/>
      <c r="X177" s="660"/>
      <c r="Y177" s="660"/>
      <c r="Z177" s="660"/>
      <c r="AA177" s="660"/>
      <c r="AB177" s="660"/>
      <c r="AC177" s="660"/>
      <c r="AD177" s="660"/>
      <c r="AE177" s="660"/>
      <c r="AF177" s="660"/>
      <c r="AG177" s="660"/>
      <c r="AH177" s="660"/>
      <c r="AI177" s="660"/>
      <c r="AJ177" s="660"/>
      <c r="AK177" s="474"/>
      <c r="AL177" s="256"/>
      <c r="AM177" s="162" t="b">
        <v>1</v>
      </c>
    </row>
    <row r="178" spans="1:59" ht="5.25" customHeight="1">
      <c r="A178" s="256"/>
      <c r="B178" s="475"/>
      <c r="C178" s="475"/>
      <c r="D178" s="475"/>
      <c r="E178" s="475"/>
      <c r="F178" s="475"/>
      <c r="G178" s="475"/>
      <c r="H178" s="475"/>
      <c r="I178" s="475"/>
      <c r="J178" s="475"/>
      <c r="K178" s="475"/>
      <c r="L178" s="475"/>
      <c r="M178" s="475"/>
      <c r="N178" s="475"/>
      <c r="O178" s="475"/>
      <c r="P178" s="475"/>
      <c r="Q178" s="475"/>
      <c r="R178" s="475"/>
      <c r="S178" s="475"/>
      <c r="T178" s="475"/>
      <c r="U178" s="475"/>
      <c r="V178" s="475"/>
      <c r="W178" s="475"/>
      <c r="X178" s="475"/>
      <c r="Y178" s="475"/>
      <c r="Z178" s="475"/>
      <c r="AA178" s="475"/>
      <c r="AB178" s="475"/>
      <c r="AC178" s="475"/>
      <c r="AD178" s="475"/>
      <c r="AE178" s="475"/>
      <c r="AF178" s="475"/>
      <c r="AG178" s="475"/>
      <c r="AH178" s="475"/>
      <c r="AI178" s="475"/>
      <c r="AJ178" s="475"/>
      <c r="AK178" s="475"/>
      <c r="AL178" s="256"/>
      <c r="AM178" s="476"/>
      <c r="AO178" s="476"/>
      <c r="AP178" s="476"/>
      <c r="AQ178" s="476"/>
      <c r="AR178" s="476"/>
      <c r="AS178" s="476"/>
      <c r="AT178" s="476"/>
      <c r="AU178" s="476"/>
      <c r="AV178" s="476"/>
      <c r="AW178" s="476"/>
      <c r="AX178" s="476"/>
      <c r="AY178" s="476"/>
      <c r="AZ178" s="476"/>
      <c r="BA178" s="476"/>
      <c r="BB178" s="476"/>
      <c r="BC178" s="476"/>
      <c r="BD178" s="476"/>
      <c r="BF178" s="476"/>
      <c r="BG178" s="476"/>
    </row>
    <row r="179" spans="1:59" s="478" customFormat="1" ht="16.5" customHeight="1" thickBot="1">
      <c r="A179" s="477"/>
      <c r="B179" s="623" t="s">
        <v>182</v>
      </c>
      <c r="C179" s="623"/>
      <c r="D179" s="623"/>
      <c r="E179" s="623"/>
      <c r="F179" s="623"/>
      <c r="G179" s="623"/>
      <c r="H179" s="623"/>
      <c r="I179" s="623"/>
      <c r="J179" s="623"/>
      <c r="K179" s="623"/>
      <c r="L179" s="623"/>
      <c r="M179" s="623"/>
      <c r="N179" s="623"/>
      <c r="O179" s="623"/>
      <c r="P179" s="623"/>
      <c r="Q179" s="623"/>
      <c r="R179" s="623"/>
      <c r="S179" s="623"/>
      <c r="T179" s="623"/>
      <c r="U179" s="623"/>
      <c r="V179" s="623"/>
      <c r="W179" s="623"/>
      <c r="X179" s="623"/>
      <c r="Y179" s="623"/>
      <c r="Z179" s="623"/>
      <c r="AA179" s="623"/>
      <c r="AB179" s="623"/>
      <c r="AC179" s="623"/>
      <c r="AD179" s="623"/>
      <c r="AE179" s="623"/>
      <c r="AF179" s="623"/>
      <c r="AG179" s="623"/>
      <c r="AH179" s="623"/>
      <c r="AI179" s="623"/>
      <c r="AJ179" s="623"/>
      <c r="AK179" s="623"/>
      <c r="AL179" s="368"/>
      <c r="AN179" s="479"/>
    </row>
    <row r="180" spans="1:59" s="476" customFormat="1" ht="12.75" customHeight="1" thickBot="1">
      <c r="A180" s="472"/>
      <c r="B180" s="480" t="s">
        <v>32</v>
      </c>
      <c r="C180" s="311" t="s">
        <v>183</v>
      </c>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c r="AJ180" s="172"/>
      <c r="AK180" s="458" t="str">
        <f>IF(AI147="該当","",IF(OR(AM181=TRUE,AM182=TRUE),"○","×"))</f>
        <v>○</v>
      </c>
      <c r="AL180" s="256"/>
    </row>
    <row r="181" spans="1:59" s="476" customFormat="1" ht="25.5" customHeight="1">
      <c r="A181" s="472"/>
      <c r="B181" s="624" t="s">
        <v>185</v>
      </c>
      <c r="C181" s="625"/>
      <c r="D181" s="625"/>
      <c r="E181" s="626" t="b">
        <v>0</v>
      </c>
      <c r="F181" s="460"/>
      <c r="G181" s="616" t="s">
        <v>2248</v>
      </c>
      <c r="H181" s="616"/>
      <c r="I181" s="616"/>
      <c r="J181" s="616"/>
      <c r="K181" s="616"/>
      <c r="L181" s="616"/>
      <c r="M181" s="616"/>
      <c r="N181" s="616"/>
      <c r="O181" s="616"/>
      <c r="P181" s="616"/>
      <c r="Q181" s="616"/>
      <c r="R181" s="616"/>
      <c r="S181" s="616"/>
      <c r="T181" s="616"/>
      <c r="U181" s="616"/>
      <c r="V181" s="616"/>
      <c r="W181" s="616"/>
      <c r="X181" s="616"/>
      <c r="Y181" s="616"/>
      <c r="Z181" s="616"/>
      <c r="AA181" s="616"/>
      <c r="AB181" s="616"/>
      <c r="AC181" s="616"/>
      <c r="AD181" s="616"/>
      <c r="AE181" s="616"/>
      <c r="AF181" s="616"/>
      <c r="AG181" s="616"/>
      <c r="AH181" s="616"/>
      <c r="AI181" s="616"/>
      <c r="AJ181" s="616"/>
      <c r="AK181" s="630"/>
      <c r="AL181" s="265"/>
      <c r="AM181" s="162" t="b">
        <v>1</v>
      </c>
      <c r="AN181" s="631" t="s">
        <v>184</v>
      </c>
      <c r="AO181" s="632"/>
      <c r="AP181" s="632"/>
      <c r="AQ181" s="632"/>
      <c r="AR181" s="632"/>
      <c r="AS181" s="632"/>
      <c r="AT181" s="632"/>
      <c r="AU181" s="632"/>
      <c r="AV181" s="632"/>
      <c r="AW181" s="632"/>
      <c r="AX181" s="632"/>
      <c r="AY181" s="632"/>
      <c r="AZ181" s="632"/>
      <c r="BA181" s="632"/>
      <c r="BB181" s="632"/>
      <c r="BC181" s="633"/>
    </row>
    <row r="182" spans="1:59" s="476" customFormat="1" ht="18.75" customHeight="1" thickBot="1">
      <c r="A182" s="472"/>
      <c r="B182" s="627"/>
      <c r="C182" s="628"/>
      <c r="D182" s="628"/>
      <c r="E182" s="629" t="b">
        <v>0</v>
      </c>
      <c r="F182" s="473"/>
      <c r="G182" s="637" t="s">
        <v>2249</v>
      </c>
      <c r="H182" s="637"/>
      <c r="I182" s="637"/>
      <c r="J182" s="637"/>
      <c r="K182" s="637"/>
      <c r="L182" s="637"/>
      <c r="M182" s="637"/>
      <c r="N182" s="637"/>
      <c r="O182" s="637"/>
      <c r="P182" s="637"/>
      <c r="Q182" s="637"/>
      <c r="R182" s="637"/>
      <c r="S182" s="637"/>
      <c r="T182" s="637"/>
      <c r="U182" s="637"/>
      <c r="V182" s="637"/>
      <c r="W182" s="637"/>
      <c r="X182" s="637"/>
      <c r="Y182" s="637"/>
      <c r="Z182" s="637"/>
      <c r="AA182" s="637"/>
      <c r="AB182" s="637"/>
      <c r="AC182" s="637"/>
      <c r="AD182" s="637"/>
      <c r="AE182" s="637"/>
      <c r="AF182" s="637"/>
      <c r="AG182" s="637"/>
      <c r="AH182" s="637"/>
      <c r="AI182" s="637"/>
      <c r="AJ182" s="637"/>
      <c r="AK182" s="638"/>
      <c r="AL182" s="256"/>
      <c r="AM182" s="162" t="b">
        <v>0</v>
      </c>
      <c r="AN182" s="634"/>
      <c r="AO182" s="635"/>
      <c r="AP182" s="635"/>
      <c r="AQ182" s="635"/>
      <c r="AR182" s="635"/>
      <c r="AS182" s="635"/>
      <c r="AT182" s="635"/>
      <c r="AU182" s="635"/>
      <c r="AV182" s="635"/>
      <c r="AW182" s="635"/>
      <c r="AX182" s="635"/>
      <c r="AY182" s="635"/>
      <c r="AZ182" s="635"/>
      <c r="BA182" s="635"/>
      <c r="BB182" s="635"/>
      <c r="BC182" s="636"/>
    </row>
    <row r="183" spans="1:59" s="266" customFormat="1" ht="4.5" customHeight="1">
      <c r="A183" s="265"/>
      <c r="B183" s="481"/>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c r="AI183" s="172"/>
      <c r="AJ183" s="172"/>
      <c r="AK183" s="172"/>
      <c r="AL183" s="256"/>
      <c r="AN183" s="258"/>
    </row>
    <row r="184" spans="1:59" ht="16.5" customHeight="1">
      <c r="A184" s="256"/>
      <c r="B184" s="263" t="s">
        <v>186</v>
      </c>
      <c r="C184" s="263"/>
      <c r="D184" s="263"/>
      <c r="E184" s="263"/>
      <c r="F184" s="263"/>
      <c r="G184" s="263"/>
      <c r="H184" s="263"/>
      <c r="I184" s="263"/>
      <c r="J184" s="264"/>
      <c r="K184" s="264"/>
      <c r="L184" s="264"/>
      <c r="M184" s="264"/>
      <c r="N184" s="264"/>
      <c r="O184" s="264"/>
      <c r="P184" s="264"/>
      <c r="Q184" s="264"/>
      <c r="R184" s="264"/>
      <c r="S184" s="264"/>
      <c r="T184" s="264"/>
      <c r="U184" s="264"/>
      <c r="V184" s="264"/>
      <c r="W184" s="264"/>
      <c r="X184" s="264"/>
      <c r="Y184" s="264"/>
      <c r="Z184" s="264"/>
      <c r="AA184" s="264"/>
      <c r="AB184" s="264"/>
      <c r="AC184" s="264"/>
      <c r="AD184" s="264"/>
      <c r="AE184" s="264"/>
      <c r="AF184" s="264"/>
      <c r="AG184" s="264"/>
      <c r="AH184" s="264"/>
      <c r="AI184" s="264"/>
      <c r="AJ184" s="264"/>
      <c r="AK184" s="264"/>
      <c r="AL184" s="256"/>
    </row>
    <row r="185" spans="1:59" s="266" customFormat="1" ht="15" thickBot="1">
      <c r="A185" s="265"/>
      <c r="B185" s="315" t="s">
        <v>32</v>
      </c>
      <c r="C185" s="311" t="s">
        <v>187</v>
      </c>
      <c r="D185" s="482"/>
      <c r="E185" s="482"/>
      <c r="F185" s="482"/>
      <c r="G185" s="482"/>
      <c r="H185" s="482"/>
      <c r="I185" s="482"/>
      <c r="J185" s="482"/>
      <c r="K185" s="482"/>
      <c r="L185" s="482"/>
      <c r="M185" s="482"/>
      <c r="N185" s="482"/>
      <c r="O185" s="482"/>
      <c r="P185" s="482"/>
      <c r="Q185" s="482"/>
      <c r="R185" s="482"/>
      <c r="S185" s="482"/>
      <c r="T185" s="482"/>
      <c r="U185" s="482"/>
      <c r="V185" s="482"/>
      <c r="W185" s="482"/>
      <c r="X185" s="482"/>
      <c r="Y185" s="482"/>
      <c r="Z185" s="482"/>
      <c r="AA185" s="482"/>
      <c r="AB185" s="482"/>
      <c r="AC185" s="482"/>
      <c r="AD185" s="482"/>
      <c r="AE185" s="482"/>
      <c r="AF185" s="482"/>
      <c r="AG185" s="482"/>
      <c r="AH185" s="482"/>
      <c r="AI185" s="482"/>
      <c r="AJ185" s="482"/>
      <c r="AK185" s="256"/>
      <c r="AL185" s="256"/>
      <c r="AN185" s="479"/>
    </row>
    <row r="186" spans="1:59" s="266" customFormat="1" ht="40.5" customHeight="1" thickBot="1">
      <c r="A186" s="265"/>
      <c r="B186" s="639" t="s">
        <v>188</v>
      </c>
      <c r="C186" s="640"/>
      <c r="D186" s="640"/>
      <c r="E186" s="640"/>
      <c r="F186" s="640"/>
      <c r="G186" s="640"/>
      <c r="H186" s="640"/>
      <c r="I186" s="640"/>
      <c r="J186" s="640"/>
      <c r="K186" s="640"/>
      <c r="L186" s="640"/>
      <c r="M186" s="640"/>
      <c r="N186" s="640"/>
      <c r="O186" s="640"/>
      <c r="P186" s="640"/>
      <c r="Q186" s="640"/>
      <c r="R186" s="640"/>
      <c r="S186" s="640"/>
      <c r="T186" s="640"/>
      <c r="U186" s="640"/>
      <c r="V186" s="640"/>
      <c r="W186" s="640"/>
      <c r="X186" s="640"/>
      <c r="Y186" s="640"/>
      <c r="Z186" s="640"/>
      <c r="AA186" s="640"/>
      <c r="AB186" s="640"/>
      <c r="AC186" s="640"/>
      <c r="AD186" s="641"/>
      <c r="AE186" s="642" t="s">
        <v>189</v>
      </c>
      <c r="AF186" s="643"/>
      <c r="AG186" s="643"/>
      <c r="AH186" s="643"/>
      <c r="AI186" s="643"/>
      <c r="AJ186" s="644"/>
      <c r="AK186" s="458" t="str">
        <f>IF(AND(AM187=TRUE,OR(Q20=0,AM188=TRUE),AM189=TRUE,AM190=TRUE,AM191=TRUE,AM192=TRUE),"○","×")</f>
        <v>○</v>
      </c>
      <c r="AL186" s="256"/>
      <c r="AM186" s="645" t="s">
        <v>2157</v>
      </c>
      <c r="AN186" s="646"/>
      <c r="AO186" s="646"/>
      <c r="AP186" s="646"/>
      <c r="AQ186" s="646"/>
      <c r="AR186" s="646"/>
      <c r="AS186" s="646"/>
      <c r="AT186" s="646"/>
      <c r="AU186" s="646"/>
      <c r="AV186" s="646"/>
      <c r="AW186" s="646"/>
      <c r="AX186" s="646"/>
      <c r="AY186" s="646"/>
      <c r="AZ186" s="646"/>
      <c r="BA186" s="646"/>
      <c r="BB186" s="646"/>
      <c r="BC186" s="647"/>
    </row>
    <row r="187" spans="1:59" s="266" customFormat="1" ht="26.25" customHeight="1">
      <c r="A187" s="265"/>
      <c r="B187" s="460"/>
      <c r="C187" s="616" t="s">
        <v>190</v>
      </c>
      <c r="D187" s="616"/>
      <c r="E187" s="616"/>
      <c r="F187" s="616"/>
      <c r="G187" s="616"/>
      <c r="H187" s="616"/>
      <c r="I187" s="616"/>
      <c r="J187" s="616"/>
      <c r="K187" s="616"/>
      <c r="L187" s="616"/>
      <c r="M187" s="616"/>
      <c r="N187" s="616"/>
      <c r="O187" s="616"/>
      <c r="P187" s="616"/>
      <c r="Q187" s="616"/>
      <c r="R187" s="616"/>
      <c r="S187" s="616"/>
      <c r="T187" s="616"/>
      <c r="U187" s="616"/>
      <c r="V187" s="616"/>
      <c r="W187" s="616"/>
      <c r="X187" s="616"/>
      <c r="Y187" s="616"/>
      <c r="Z187" s="616"/>
      <c r="AA187" s="616"/>
      <c r="AB187" s="616"/>
      <c r="AC187" s="616"/>
      <c r="AD187" s="617"/>
      <c r="AE187" s="618" t="s">
        <v>192</v>
      </c>
      <c r="AF187" s="619"/>
      <c r="AG187" s="619"/>
      <c r="AH187" s="619"/>
      <c r="AI187" s="619"/>
      <c r="AJ187" s="619"/>
      <c r="AK187" s="620"/>
      <c r="AL187" s="256"/>
      <c r="AM187" s="163" t="b">
        <v>1</v>
      </c>
      <c r="AN187" s="402"/>
      <c r="AO187" s="402"/>
      <c r="AP187" s="402"/>
      <c r="AQ187" s="402"/>
      <c r="AR187" s="402"/>
      <c r="AS187" s="402"/>
      <c r="AT187" s="402"/>
      <c r="AU187" s="402"/>
      <c r="AV187" s="402"/>
      <c r="AW187" s="402"/>
      <c r="AX187" s="402"/>
      <c r="AY187" s="402"/>
      <c r="AZ187" s="402"/>
    </row>
    <row r="188" spans="1:59" s="266" customFormat="1" ht="35.25" customHeight="1">
      <c r="A188" s="265"/>
      <c r="B188" s="469"/>
      <c r="C188" s="621" t="s">
        <v>191</v>
      </c>
      <c r="D188" s="621"/>
      <c r="E188" s="621"/>
      <c r="F188" s="621"/>
      <c r="G188" s="621"/>
      <c r="H188" s="621"/>
      <c r="I188" s="621"/>
      <c r="J188" s="621"/>
      <c r="K188" s="621"/>
      <c r="L188" s="621"/>
      <c r="M188" s="621"/>
      <c r="N188" s="621"/>
      <c r="O188" s="621"/>
      <c r="P188" s="621"/>
      <c r="Q188" s="621"/>
      <c r="R188" s="621"/>
      <c r="S188" s="621"/>
      <c r="T188" s="621"/>
      <c r="U188" s="621"/>
      <c r="V188" s="621"/>
      <c r="W188" s="621"/>
      <c r="X188" s="621"/>
      <c r="Y188" s="621"/>
      <c r="Z188" s="621"/>
      <c r="AA188" s="621"/>
      <c r="AB188" s="621"/>
      <c r="AC188" s="621"/>
      <c r="AD188" s="622"/>
      <c r="AE188" s="608" t="s">
        <v>192</v>
      </c>
      <c r="AF188" s="609"/>
      <c r="AG188" s="609"/>
      <c r="AH188" s="609"/>
      <c r="AI188" s="609"/>
      <c r="AJ188" s="609"/>
      <c r="AK188" s="610"/>
      <c r="AL188" s="256"/>
      <c r="AM188" s="162" t="b">
        <v>1</v>
      </c>
      <c r="AN188" s="402"/>
      <c r="AO188" s="402"/>
      <c r="AP188" s="402"/>
      <c r="AQ188" s="402"/>
      <c r="AR188" s="402"/>
      <c r="AS188" s="402"/>
      <c r="AT188" s="402"/>
      <c r="AU188" s="402"/>
      <c r="AV188" s="402"/>
      <c r="AW188" s="402"/>
      <c r="AX188" s="402"/>
      <c r="AY188" s="402"/>
      <c r="AZ188" s="402"/>
    </row>
    <row r="189" spans="1:59" s="266" customFormat="1" ht="37.5" customHeight="1">
      <c r="A189" s="265"/>
      <c r="B189" s="469"/>
      <c r="C189" s="603" t="s">
        <v>193</v>
      </c>
      <c r="D189" s="603"/>
      <c r="E189" s="603"/>
      <c r="F189" s="603"/>
      <c r="G189" s="603"/>
      <c r="H189" s="603"/>
      <c r="I189" s="603"/>
      <c r="J189" s="603"/>
      <c r="K189" s="603"/>
      <c r="L189" s="603"/>
      <c r="M189" s="603"/>
      <c r="N189" s="603"/>
      <c r="O189" s="603"/>
      <c r="P189" s="603"/>
      <c r="Q189" s="603"/>
      <c r="R189" s="603"/>
      <c r="S189" s="603"/>
      <c r="T189" s="603"/>
      <c r="U189" s="603"/>
      <c r="V189" s="603"/>
      <c r="W189" s="603"/>
      <c r="X189" s="603"/>
      <c r="Y189" s="603"/>
      <c r="Z189" s="603"/>
      <c r="AA189" s="603"/>
      <c r="AB189" s="603"/>
      <c r="AC189" s="603"/>
      <c r="AD189" s="604"/>
      <c r="AE189" s="608" t="s">
        <v>194</v>
      </c>
      <c r="AF189" s="609"/>
      <c r="AG189" s="609"/>
      <c r="AH189" s="609"/>
      <c r="AI189" s="609"/>
      <c r="AJ189" s="609"/>
      <c r="AK189" s="610"/>
      <c r="AL189" s="256"/>
      <c r="AM189" s="162" t="b">
        <v>1</v>
      </c>
      <c r="AN189" s="402"/>
      <c r="AO189" s="402"/>
      <c r="AP189" s="402"/>
      <c r="AQ189" s="402"/>
      <c r="AR189" s="402"/>
      <c r="AS189" s="402"/>
      <c r="AT189" s="402"/>
      <c r="AU189" s="402"/>
      <c r="AV189" s="402"/>
      <c r="AW189" s="402"/>
      <c r="AX189" s="402"/>
      <c r="AY189" s="402"/>
      <c r="AZ189" s="402"/>
    </row>
    <row r="190" spans="1:59" s="266" customFormat="1" ht="23.25" customHeight="1">
      <c r="A190" s="265"/>
      <c r="B190" s="469"/>
      <c r="C190" s="603" t="s">
        <v>195</v>
      </c>
      <c r="D190" s="603"/>
      <c r="E190" s="603"/>
      <c r="F190" s="603"/>
      <c r="G190" s="603"/>
      <c r="H190" s="603"/>
      <c r="I190" s="603"/>
      <c r="J190" s="603"/>
      <c r="K190" s="603"/>
      <c r="L190" s="603"/>
      <c r="M190" s="603"/>
      <c r="N190" s="603"/>
      <c r="O190" s="603"/>
      <c r="P190" s="603"/>
      <c r="Q190" s="603"/>
      <c r="R190" s="603"/>
      <c r="S190" s="603"/>
      <c r="T190" s="603"/>
      <c r="U190" s="603"/>
      <c r="V190" s="603"/>
      <c r="W190" s="603"/>
      <c r="X190" s="603"/>
      <c r="Y190" s="603"/>
      <c r="Z190" s="603"/>
      <c r="AA190" s="603"/>
      <c r="AB190" s="603"/>
      <c r="AC190" s="603"/>
      <c r="AD190" s="604"/>
      <c r="AE190" s="605" t="s">
        <v>196</v>
      </c>
      <c r="AF190" s="606"/>
      <c r="AG190" s="606"/>
      <c r="AH190" s="606"/>
      <c r="AI190" s="606"/>
      <c r="AJ190" s="606"/>
      <c r="AK190" s="607"/>
      <c r="AL190" s="256"/>
      <c r="AM190" s="162" t="b">
        <v>1</v>
      </c>
    </row>
    <row r="191" spans="1:59" s="266" customFormat="1" ht="23.25" customHeight="1">
      <c r="A191" s="265"/>
      <c r="B191" s="469"/>
      <c r="C191" s="603" t="s">
        <v>197</v>
      </c>
      <c r="D191" s="603"/>
      <c r="E191" s="603"/>
      <c r="F191" s="603"/>
      <c r="G191" s="603"/>
      <c r="H191" s="603"/>
      <c r="I191" s="603"/>
      <c r="J191" s="603"/>
      <c r="K191" s="603"/>
      <c r="L191" s="603"/>
      <c r="M191" s="603"/>
      <c r="N191" s="603"/>
      <c r="O191" s="603"/>
      <c r="P191" s="603"/>
      <c r="Q191" s="603"/>
      <c r="R191" s="603"/>
      <c r="S191" s="603"/>
      <c r="T191" s="603"/>
      <c r="U191" s="603"/>
      <c r="V191" s="603"/>
      <c r="W191" s="603"/>
      <c r="X191" s="603"/>
      <c r="Y191" s="603"/>
      <c r="Z191" s="603"/>
      <c r="AA191" s="603"/>
      <c r="AB191" s="603"/>
      <c r="AC191" s="603"/>
      <c r="AD191" s="604"/>
      <c r="AE191" s="608" t="s">
        <v>198</v>
      </c>
      <c r="AF191" s="609"/>
      <c r="AG191" s="609"/>
      <c r="AH191" s="609"/>
      <c r="AI191" s="609"/>
      <c r="AJ191" s="609"/>
      <c r="AK191" s="610"/>
      <c r="AL191" s="256"/>
      <c r="AM191" s="162" t="b">
        <v>1</v>
      </c>
      <c r="AN191" s="483"/>
      <c r="AO191" s="483"/>
      <c r="AP191" s="483"/>
    </row>
    <row r="192" spans="1:59" s="266" customFormat="1" ht="13.5" customHeight="1" thickBot="1">
      <c r="A192" s="265"/>
      <c r="B192" s="473"/>
      <c r="C192" s="611" t="s">
        <v>199</v>
      </c>
      <c r="D192" s="611"/>
      <c r="E192" s="611"/>
      <c r="F192" s="611"/>
      <c r="G192" s="611"/>
      <c r="H192" s="611"/>
      <c r="I192" s="611"/>
      <c r="J192" s="611"/>
      <c r="K192" s="611"/>
      <c r="L192" s="611"/>
      <c r="M192" s="611"/>
      <c r="N192" s="611"/>
      <c r="O192" s="611"/>
      <c r="P192" s="611"/>
      <c r="Q192" s="611"/>
      <c r="R192" s="611"/>
      <c r="S192" s="611"/>
      <c r="T192" s="611"/>
      <c r="U192" s="611"/>
      <c r="V192" s="611"/>
      <c r="W192" s="611"/>
      <c r="X192" s="611"/>
      <c r="Y192" s="611"/>
      <c r="Z192" s="611"/>
      <c r="AA192" s="611"/>
      <c r="AB192" s="611"/>
      <c r="AC192" s="611"/>
      <c r="AD192" s="612"/>
      <c r="AE192" s="613" t="s">
        <v>200</v>
      </c>
      <c r="AF192" s="614"/>
      <c r="AG192" s="614"/>
      <c r="AH192" s="614"/>
      <c r="AI192" s="614"/>
      <c r="AJ192" s="614"/>
      <c r="AK192" s="615"/>
      <c r="AL192" s="256"/>
      <c r="AM192" s="162" t="b">
        <v>1</v>
      </c>
    </row>
    <row r="193" spans="1:59" s="266" customFormat="1" ht="5.25" customHeight="1">
      <c r="A193" s="265"/>
      <c r="B193" s="482"/>
      <c r="C193" s="311"/>
      <c r="D193" s="482"/>
      <c r="E193" s="482"/>
      <c r="F193" s="482"/>
      <c r="G193" s="482"/>
      <c r="H193" s="482"/>
      <c r="I193" s="482"/>
      <c r="J193" s="482"/>
      <c r="K193" s="482"/>
      <c r="L193" s="482"/>
      <c r="M193" s="482"/>
      <c r="N193" s="482"/>
      <c r="O193" s="482"/>
      <c r="P193" s="482"/>
      <c r="Q193" s="482"/>
      <c r="R193" s="482"/>
      <c r="S193" s="482"/>
      <c r="T193" s="482"/>
      <c r="U193" s="482"/>
      <c r="V193" s="482"/>
      <c r="W193" s="482"/>
      <c r="X193" s="482"/>
      <c r="Y193" s="482"/>
      <c r="Z193" s="311"/>
      <c r="AA193" s="311"/>
      <c r="AB193" s="311"/>
      <c r="AC193" s="311"/>
      <c r="AD193" s="311"/>
      <c r="AE193" s="311"/>
      <c r="AF193" s="311"/>
      <c r="AG193" s="311"/>
      <c r="AH193" s="311"/>
      <c r="AI193" s="482"/>
      <c r="AJ193" s="482"/>
      <c r="AK193" s="256"/>
      <c r="AL193" s="256"/>
    </row>
    <row r="194" spans="1:59" s="266" customFormat="1" ht="12" customHeight="1">
      <c r="A194" s="265"/>
      <c r="B194" s="484" t="s">
        <v>201</v>
      </c>
      <c r="C194" s="485" t="s">
        <v>202</v>
      </c>
      <c r="D194" s="485"/>
      <c r="E194" s="485"/>
      <c r="F194" s="485"/>
      <c r="G194" s="485"/>
      <c r="H194" s="485"/>
      <c r="I194" s="485"/>
      <c r="J194" s="485"/>
      <c r="K194" s="485"/>
      <c r="L194" s="485"/>
      <c r="M194" s="485"/>
      <c r="N194" s="485"/>
      <c r="O194" s="485"/>
      <c r="P194" s="485"/>
      <c r="Q194" s="485"/>
      <c r="R194" s="485"/>
      <c r="S194" s="485"/>
      <c r="T194" s="485"/>
      <c r="U194" s="485"/>
      <c r="V194" s="485"/>
      <c r="W194" s="485"/>
      <c r="X194" s="485"/>
      <c r="Y194" s="485"/>
      <c r="Z194" s="485"/>
      <c r="AA194" s="485"/>
      <c r="AB194" s="485"/>
      <c r="AC194" s="485"/>
      <c r="AD194" s="485"/>
      <c r="AE194" s="485"/>
      <c r="AF194" s="485"/>
      <c r="AG194" s="485"/>
      <c r="AH194" s="485"/>
      <c r="AI194" s="485"/>
      <c r="AJ194" s="485"/>
      <c r="AK194" s="486"/>
      <c r="AL194" s="256"/>
    </row>
    <row r="195" spans="1:59" s="266" customFormat="1" ht="28.5" customHeight="1" thickBot="1">
      <c r="A195" s="265"/>
      <c r="B195" s="484" t="s">
        <v>201</v>
      </c>
      <c r="C195" s="597" t="s">
        <v>2250</v>
      </c>
      <c r="D195" s="597"/>
      <c r="E195" s="597"/>
      <c r="F195" s="597"/>
      <c r="G195" s="597"/>
      <c r="H195" s="597"/>
      <c r="I195" s="597"/>
      <c r="J195" s="597"/>
      <c r="K195" s="597"/>
      <c r="L195" s="597"/>
      <c r="M195" s="597"/>
      <c r="N195" s="597"/>
      <c r="O195" s="597"/>
      <c r="P195" s="597"/>
      <c r="Q195" s="597"/>
      <c r="R195" s="597"/>
      <c r="S195" s="597"/>
      <c r="T195" s="597"/>
      <c r="U195" s="597"/>
      <c r="V195" s="597"/>
      <c r="W195" s="597"/>
      <c r="X195" s="597"/>
      <c r="Y195" s="597"/>
      <c r="Z195" s="597"/>
      <c r="AA195" s="597"/>
      <c r="AB195" s="597"/>
      <c r="AC195" s="597"/>
      <c r="AD195" s="597"/>
      <c r="AE195" s="597"/>
      <c r="AF195" s="597"/>
      <c r="AG195" s="597"/>
      <c r="AH195" s="597"/>
      <c r="AI195" s="597"/>
      <c r="AJ195" s="597"/>
      <c r="AK195" s="597"/>
      <c r="AL195" s="256"/>
    </row>
    <row r="196" spans="1:59" s="266" customFormat="1" ht="16.5" customHeight="1" thickBot="1">
      <c r="A196" s="265"/>
      <c r="B196" s="487"/>
      <c r="C196" s="376"/>
      <c r="D196" s="376"/>
      <c r="E196" s="376"/>
      <c r="F196" s="376"/>
      <c r="G196" s="376"/>
      <c r="H196" s="376"/>
      <c r="I196" s="376"/>
      <c r="J196" s="376"/>
      <c r="K196" s="376"/>
      <c r="L196" s="376"/>
      <c r="M196" s="376"/>
      <c r="N196" s="376"/>
      <c r="O196" s="376"/>
      <c r="P196" s="376"/>
      <c r="Q196" s="376"/>
      <c r="R196" s="376"/>
      <c r="S196" s="376"/>
      <c r="T196" s="376"/>
      <c r="U196" s="376"/>
      <c r="V196" s="376"/>
      <c r="W196" s="376"/>
      <c r="X196" s="376"/>
      <c r="Y196" s="376"/>
      <c r="Z196" s="376"/>
      <c r="AA196" s="376"/>
      <c r="AB196" s="376"/>
      <c r="AC196" s="376"/>
      <c r="AD196" s="376"/>
      <c r="AE196" s="376"/>
      <c r="AF196" s="376"/>
      <c r="AG196" s="376"/>
      <c r="AH196" s="376"/>
      <c r="AI196" s="376"/>
      <c r="AJ196" s="376"/>
      <c r="AK196" s="458" t="str">
        <f>IF(COUNTA(E200,H200,K200,T201,AA201)=5,"○","×")</f>
        <v>○</v>
      </c>
      <c r="AL196" s="256"/>
    </row>
    <row r="197" spans="1:59" s="266" customFormat="1" ht="8.25" customHeight="1">
      <c r="A197" s="265"/>
      <c r="B197" s="488"/>
      <c r="C197" s="489"/>
      <c r="D197" s="489"/>
      <c r="E197" s="489"/>
      <c r="F197" s="489"/>
      <c r="G197" s="489"/>
      <c r="H197" s="489"/>
      <c r="I197" s="489"/>
      <c r="J197" s="489"/>
      <c r="K197" s="489"/>
      <c r="L197" s="489"/>
      <c r="M197" s="489"/>
      <c r="N197" s="489"/>
      <c r="O197" s="489"/>
      <c r="P197" s="489"/>
      <c r="Q197" s="489"/>
      <c r="R197" s="489"/>
      <c r="S197" s="489"/>
      <c r="T197" s="489"/>
      <c r="U197" s="489"/>
      <c r="V197" s="489"/>
      <c r="W197" s="489"/>
      <c r="X197" s="489"/>
      <c r="Y197" s="489"/>
      <c r="Z197" s="489"/>
      <c r="AA197" s="489"/>
      <c r="AB197" s="489"/>
      <c r="AC197" s="489"/>
      <c r="AD197" s="489"/>
      <c r="AE197" s="489"/>
      <c r="AF197" s="489"/>
      <c r="AG197" s="489"/>
      <c r="AH197" s="489"/>
      <c r="AI197" s="489"/>
      <c r="AJ197" s="489"/>
      <c r="AK197" s="490"/>
      <c r="AL197" s="256"/>
      <c r="AM197" s="258"/>
    </row>
    <row r="198" spans="1:59" s="266" customFormat="1" ht="26.25" customHeight="1">
      <c r="A198" s="265"/>
      <c r="B198" s="491"/>
      <c r="C198" s="598" t="s">
        <v>203</v>
      </c>
      <c r="D198" s="598"/>
      <c r="E198" s="598"/>
      <c r="F198" s="598"/>
      <c r="G198" s="598"/>
      <c r="H198" s="598"/>
      <c r="I198" s="598"/>
      <c r="J198" s="598"/>
      <c r="K198" s="598"/>
      <c r="L198" s="598"/>
      <c r="M198" s="598"/>
      <c r="N198" s="598"/>
      <c r="O198" s="598"/>
      <c r="P198" s="598"/>
      <c r="Q198" s="598"/>
      <c r="R198" s="598"/>
      <c r="S198" s="598"/>
      <c r="T198" s="598"/>
      <c r="U198" s="598"/>
      <c r="V198" s="598"/>
      <c r="W198" s="598"/>
      <c r="X198" s="598"/>
      <c r="Y198" s="598"/>
      <c r="Z198" s="598"/>
      <c r="AA198" s="598"/>
      <c r="AB198" s="598"/>
      <c r="AC198" s="598"/>
      <c r="AD198" s="598"/>
      <c r="AE198" s="598"/>
      <c r="AF198" s="598"/>
      <c r="AG198" s="598"/>
      <c r="AH198" s="598"/>
      <c r="AI198" s="598"/>
      <c r="AJ198" s="482"/>
      <c r="AK198" s="492"/>
      <c r="AL198" s="482"/>
      <c r="AM198" s="258"/>
    </row>
    <row r="199" spans="1:59" s="266" customFormat="1" ht="6.75" customHeight="1">
      <c r="A199" s="265"/>
      <c r="B199" s="491"/>
      <c r="C199" s="311"/>
      <c r="D199" s="482"/>
      <c r="E199" s="482"/>
      <c r="F199" s="482"/>
      <c r="G199" s="482"/>
      <c r="H199" s="482"/>
      <c r="I199" s="482"/>
      <c r="J199" s="482"/>
      <c r="K199" s="482"/>
      <c r="L199" s="482"/>
      <c r="M199" s="482"/>
      <c r="N199" s="482"/>
      <c r="O199" s="482"/>
      <c r="P199" s="482"/>
      <c r="Q199" s="482"/>
      <c r="R199" s="482"/>
      <c r="S199" s="482"/>
      <c r="T199" s="482"/>
      <c r="U199" s="482"/>
      <c r="V199" s="482"/>
      <c r="W199" s="482"/>
      <c r="X199" s="482"/>
      <c r="Y199" s="482"/>
      <c r="Z199" s="482"/>
      <c r="AA199" s="482"/>
      <c r="AB199" s="482"/>
      <c r="AC199" s="482"/>
      <c r="AD199" s="482"/>
      <c r="AE199" s="482"/>
      <c r="AF199" s="482"/>
      <c r="AG199" s="482"/>
      <c r="AH199" s="482"/>
      <c r="AI199" s="482"/>
      <c r="AJ199" s="482"/>
      <c r="AK199" s="492"/>
      <c r="AL199" s="256"/>
      <c r="AM199" s="258"/>
    </row>
    <row r="200" spans="1:59" s="266" customFormat="1" ht="15" customHeight="1">
      <c r="A200" s="265"/>
      <c r="B200" s="493"/>
      <c r="C200" s="494" t="s">
        <v>57</v>
      </c>
      <c r="D200" s="494"/>
      <c r="E200" s="599">
        <v>6</v>
      </c>
      <c r="F200" s="600"/>
      <c r="G200" s="494" t="s">
        <v>80</v>
      </c>
      <c r="H200" s="599" t="s">
        <v>204</v>
      </c>
      <c r="I200" s="600"/>
      <c r="J200" s="494" t="s">
        <v>205</v>
      </c>
      <c r="K200" s="599" t="s">
        <v>204</v>
      </c>
      <c r="L200" s="600"/>
      <c r="M200" s="494" t="s">
        <v>206</v>
      </c>
      <c r="N200" s="482"/>
      <c r="O200" s="601" t="s">
        <v>22</v>
      </c>
      <c r="P200" s="601"/>
      <c r="Q200" s="601"/>
      <c r="R200" s="602" t="str">
        <f>IF(H7="","",H7)</f>
        <v>○○ケアサービス</v>
      </c>
      <c r="S200" s="602"/>
      <c r="T200" s="602"/>
      <c r="U200" s="602"/>
      <c r="V200" s="602"/>
      <c r="W200" s="602"/>
      <c r="X200" s="602"/>
      <c r="Y200" s="602"/>
      <c r="Z200" s="602"/>
      <c r="AA200" s="602"/>
      <c r="AB200" s="602"/>
      <c r="AC200" s="602"/>
      <c r="AD200" s="602"/>
      <c r="AE200" s="602"/>
      <c r="AF200" s="602"/>
      <c r="AG200" s="602"/>
      <c r="AH200" s="602"/>
      <c r="AI200" s="602"/>
      <c r="AJ200" s="495"/>
      <c r="AK200" s="496"/>
      <c r="AL200" s="497"/>
      <c r="AM200" s="498"/>
      <c r="AN200" s="258"/>
      <c r="AO200" s="258"/>
      <c r="AP200" s="258"/>
      <c r="AQ200" s="258"/>
      <c r="AR200" s="258"/>
      <c r="AS200" s="258"/>
      <c r="AT200" s="258"/>
      <c r="AU200" s="258"/>
      <c r="AV200" s="258"/>
      <c r="AW200" s="258"/>
      <c r="AX200" s="258"/>
      <c r="AY200" s="258"/>
      <c r="AZ200" s="258"/>
      <c r="BA200" s="294"/>
      <c r="BB200" s="258"/>
      <c r="BC200" s="258"/>
      <c r="BD200" s="258"/>
      <c r="BE200" s="258"/>
      <c r="BF200" s="258"/>
      <c r="BG200" s="258"/>
    </row>
    <row r="201" spans="1:59" ht="15" customHeight="1">
      <c r="A201" s="256"/>
      <c r="B201" s="493"/>
      <c r="C201" s="499"/>
      <c r="D201" s="494"/>
      <c r="E201" s="494"/>
      <c r="F201" s="494"/>
      <c r="G201" s="494"/>
      <c r="H201" s="494"/>
      <c r="I201" s="494"/>
      <c r="J201" s="494"/>
      <c r="K201" s="494"/>
      <c r="L201" s="494"/>
      <c r="M201" s="494"/>
      <c r="N201" s="494"/>
      <c r="O201" s="593" t="s">
        <v>207</v>
      </c>
      <c r="P201" s="593"/>
      <c r="Q201" s="593"/>
      <c r="R201" s="594" t="s">
        <v>24</v>
      </c>
      <c r="S201" s="594"/>
      <c r="T201" s="595" t="s">
        <v>25</v>
      </c>
      <c r="U201" s="595"/>
      <c r="V201" s="595"/>
      <c r="W201" s="595"/>
      <c r="X201" s="595"/>
      <c r="Y201" s="596" t="s">
        <v>26</v>
      </c>
      <c r="Z201" s="596"/>
      <c r="AA201" s="595" t="s">
        <v>27</v>
      </c>
      <c r="AB201" s="595"/>
      <c r="AC201" s="595"/>
      <c r="AD201" s="595"/>
      <c r="AE201" s="595"/>
      <c r="AF201" s="595"/>
      <c r="AG201" s="595"/>
      <c r="AH201" s="595"/>
      <c r="AI201" s="595"/>
      <c r="AJ201" s="499"/>
      <c r="AK201" s="500"/>
      <c r="AL201" s="497"/>
      <c r="AM201" s="498"/>
      <c r="BA201" s="294"/>
    </row>
    <row r="202" spans="1:59" ht="7.5" customHeight="1" thickBot="1">
      <c r="A202" s="256"/>
      <c r="B202" s="501"/>
      <c r="C202" s="502"/>
      <c r="D202" s="503"/>
      <c r="E202" s="503"/>
      <c r="F202" s="503"/>
      <c r="G202" s="503"/>
      <c r="H202" s="503"/>
      <c r="I202" s="503"/>
      <c r="J202" s="503"/>
      <c r="K202" s="503"/>
      <c r="L202" s="503"/>
      <c r="M202" s="503"/>
      <c r="N202" s="503"/>
      <c r="O202" s="503"/>
      <c r="P202" s="503"/>
      <c r="Q202" s="502"/>
      <c r="R202" s="503"/>
      <c r="S202" s="504"/>
      <c r="T202" s="504"/>
      <c r="U202" s="504"/>
      <c r="V202" s="504"/>
      <c r="W202" s="504"/>
      <c r="X202" s="505"/>
      <c r="Y202" s="505"/>
      <c r="Z202" s="505"/>
      <c r="AA202" s="505"/>
      <c r="AB202" s="505"/>
      <c r="AC202" s="505"/>
      <c r="AD202" s="505"/>
      <c r="AE202" s="505"/>
      <c r="AF202" s="505"/>
      <c r="AG202" s="505"/>
      <c r="AH202" s="505"/>
      <c r="AI202" s="505"/>
      <c r="AJ202" s="506"/>
      <c r="AK202" s="507"/>
      <c r="AL202" s="497"/>
      <c r="AM202" s="498"/>
      <c r="BA202" s="294"/>
    </row>
    <row r="203" spans="1:59" ht="7.5" customHeight="1">
      <c r="A203" s="256"/>
      <c r="B203" s="508"/>
      <c r="C203" s="497"/>
      <c r="D203" s="508"/>
      <c r="E203" s="508"/>
      <c r="F203" s="508"/>
      <c r="G203" s="508"/>
      <c r="H203" s="508"/>
      <c r="I203" s="508"/>
      <c r="J203" s="508"/>
      <c r="K203" s="508"/>
      <c r="L203" s="508"/>
      <c r="M203" s="508"/>
      <c r="N203" s="508"/>
      <c r="O203" s="508"/>
      <c r="P203" s="508"/>
      <c r="Q203" s="497"/>
      <c r="R203" s="508"/>
      <c r="S203" s="509"/>
      <c r="T203" s="509"/>
      <c r="U203" s="509"/>
      <c r="V203" s="509"/>
      <c r="W203" s="509"/>
      <c r="X203" s="510"/>
      <c r="Y203" s="510"/>
      <c r="Z203" s="510"/>
      <c r="AA203" s="510"/>
      <c r="AB203" s="510"/>
      <c r="AC203" s="510"/>
      <c r="AD203" s="510"/>
      <c r="AE203" s="510"/>
      <c r="AF203" s="510"/>
      <c r="AG203" s="510"/>
      <c r="AH203" s="510"/>
      <c r="AI203" s="510"/>
      <c r="AJ203" s="511"/>
      <c r="AK203" s="497"/>
      <c r="AL203" s="497"/>
      <c r="AM203" s="498"/>
      <c r="BA203" s="294"/>
    </row>
    <row r="204" spans="1:59" s="266" customFormat="1" ht="15" customHeight="1">
      <c r="A204" s="265"/>
      <c r="B204" s="512" t="s">
        <v>208</v>
      </c>
      <c r="C204" s="508"/>
      <c r="D204" s="265"/>
      <c r="E204" s="265"/>
      <c r="F204" s="263" t="s">
        <v>209</v>
      </c>
      <c r="G204" s="256"/>
      <c r="H204" s="256"/>
      <c r="I204" s="256"/>
      <c r="J204" s="256"/>
      <c r="K204" s="256"/>
      <c r="L204" s="256"/>
      <c r="M204" s="256"/>
      <c r="N204" s="256"/>
      <c r="O204" s="256"/>
      <c r="P204" s="256"/>
      <c r="Q204" s="256"/>
      <c r="R204" s="256"/>
      <c r="S204" s="256"/>
      <c r="T204" s="256"/>
      <c r="U204" s="256"/>
      <c r="V204" s="256"/>
      <c r="W204" s="256"/>
      <c r="X204" s="256"/>
      <c r="Y204" s="256"/>
      <c r="Z204" s="256"/>
      <c r="AA204" s="256"/>
      <c r="AB204" s="256"/>
      <c r="AC204" s="256"/>
      <c r="AD204" s="256"/>
      <c r="AE204" s="256"/>
      <c r="AF204" s="256"/>
      <c r="AG204" s="256"/>
      <c r="AH204" s="256"/>
      <c r="AI204" s="256"/>
      <c r="AJ204" s="256"/>
      <c r="AK204" s="513" t="s">
        <v>2394</v>
      </c>
      <c r="AL204" s="256"/>
      <c r="AM204" s="258"/>
    </row>
    <row r="205" spans="1:59" ht="17.25" customHeight="1">
      <c r="A205" s="256"/>
      <c r="B205" s="514" t="s">
        <v>32</v>
      </c>
      <c r="C205" s="515" t="s">
        <v>2362</v>
      </c>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256"/>
      <c r="Z205" s="256"/>
      <c r="AA205" s="256"/>
      <c r="AB205" s="256"/>
      <c r="AC205" s="256"/>
      <c r="AD205" s="256"/>
      <c r="AE205" s="256"/>
      <c r="AF205" s="256"/>
      <c r="AG205" s="256"/>
      <c r="AH205" s="256"/>
      <c r="AI205" s="256"/>
      <c r="AJ205" s="256"/>
      <c r="AK205" s="516">
        <f>SUM('別紙様式6-2 事業所個票１:事業所個票10'!CI2)</f>
        <v>4</v>
      </c>
      <c r="AL205" s="256"/>
    </row>
    <row r="206" spans="1:59" s="349" customFormat="1" ht="12" customHeight="1">
      <c r="A206" s="291"/>
      <c r="B206" s="315" t="s">
        <v>201</v>
      </c>
      <c r="C206" s="486" t="s">
        <v>210</v>
      </c>
      <c r="D206" s="291"/>
      <c r="E206" s="291"/>
      <c r="F206" s="291"/>
      <c r="G206" s="291"/>
      <c r="H206" s="291"/>
      <c r="I206" s="291"/>
      <c r="J206" s="291"/>
      <c r="K206" s="291"/>
      <c r="L206" s="291"/>
      <c r="M206" s="291"/>
      <c r="N206" s="291"/>
      <c r="O206" s="291"/>
      <c r="P206" s="291"/>
      <c r="Q206" s="291"/>
      <c r="R206" s="291"/>
      <c r="S206" s="291"/>
      <c r="T206" s="291"/>
      <c r="U206" s="291"/>
      <c r="V206" s="291"/>
      <c r="W206" s="291"/>
      <c r="X206" s="291"/>
      <c r="Y206" s="291"/>
      <c r="Z206" s="291"/>
      <c r="AA206" s="291"/>
      <c r="AB206" s="291"/>
      <c r="AC206" s="291"/>
      <c r="AD206" s="291"/>
      <c r="AE206" s="291"/>
      <c r="AF206" s="291"/>
      <c r="AG206" s="291"/>
      <c r="AH206" s="291"/>
      <c r="AI206" s="291"/>
      <c r="AJ206" s="291"/>
      <c r="AK206" s="291"/>
      <c r="AL206" s="291"/>
    </row>
    <row r="207" spans="1:59" ht="6" customHeight="1">
      <c r="A207" s="256"/>
      <c r="B207" s="263"/>
      <c r="C207" s="508"/>
      <c r="D207" s="256"/>
      <c r="E207" s="256"/>
      <c r="F207" s="256"/>
      <c r="G207" s="256"/>
      <c r="H207" s="256"/>
      <c r="I207" s="256"/>
      <c r="J207" s="256"/>
      <c r="K207" s="256"/>
      <c r="L207" s="256"/>
      <c r="M207" s="256"/>
      <c r="N207" s="256"/>
      <c r="O207" s="256"/>
      <c r="P207" s="256"/>
      <c r="Q207" s="256"/>
      <c r="R207" s="256"/>
      <c r="S207" s="256"/>
      <c r="T207" s="256"/>
      <c r="U207" s="256"/>
      <c r="V207" s="256"/>
      <c r="W207" s="256"/>
      <c r="X207" s="256"/>
      <c r="Y207" s="256"/>
      <c r="Z207" s="256"/>
      <c r="AA207" s="256"/>
      <c r="AB207" s="256"/>
      <c r="AC207" s="256"/>
      <c r="AD207" s="256"/>
      <c r="AE207" s="256"/>
      <c r="AF207" s="256"/>
      <c r="AG207" s="256"/>
      <c r="AH207" s="256"/>
      <c r="AI207" s="256"/>
      <c r="AJ207" s="256"/>
      <c r="AK207" s="256"/>
      <c r="AL207" s="256"/>
    </row>
    <row r="208" spans="1:59">
      <c r="A208" s="256"/>
      <c r="B208" s="567" t="s">
        <v>211</v>
      </c>
      <c r="C208" s="567"/>
      <c r="D208" s="567"/>
      <c r="E208" s="567"/>
      <c r="F208" s="567"/>
      <c r="G208" s="567"/>
      <c r="H208" s="567"/>
      <c r="I208" s="567"/>
      <c r="J208" s="567"/>
      <c r="K208" s="567"/>
      <c r="L208" s="567"/>
      <c r="M208" s="567"/>
      <c r="N208" s="567"/>
      <c r="O208" s="567"/>
      <c r="P208" s="567"/>
      <c r="Q208" s="567"/>
      <c r="R208" s="567"/>
      <c r="S208" s="567"/>
      <c r="T208" s="567"/>
      <c r="U208" s="567"/>
      <c r="V208" s="567"/>
      <c r="W208" s="567"/>
      <c r="X208" s="567"/>
      <c r="Y208" s="567"/>
      <c r="Z208" s="567"/>
      <c r="AA208" s="567"/>
      <c r="AB208" s="567"/>
      <c r="AC208" s="567"/>
      <c r="AD208" s="567"/>
      <c r="AE208" s="567"/>
      <c r="AF208" s="567"/>
      <c r="AG208" s="567"/>
      <c r="AH208" s="567"/>
      <c r="AI208" s="567"/>
      <c r="AJ208" s="567"/>
      <c r="AK208" s="567"/>
      <c r="AL208" s="256"/>
    </row>
    <row r="209" spans="1:60">
      <c r="A209" s="256"/>
      <c r="B209" s="581" t="s">
        <v>212</v>
      </c>
      <c r="C209" s="584" t="s">
        <v>213</v>
      </c>
      <c r="D209" s="585"/>
      <c r="E209" s="585"/>
      <c r="F209" s="585"/>
      <c r="G209" s="585"/>
      <c r="H209" s="585"/>
      <c r="I209" s="585"/>
      <c r="J209" s="585"/>
      <c r="K209" s="585"/>
      <c r="L209" s="585"/>
      <c r="M209" s="585"/>
      <c r="N209" s="585"/>
      <c r="O209" s="585"/>
      <c r="P209" s="585"/>
      <c r="Q209" s="585"/>
      <c r="R209" s="585"/>
      <c r="S209" s="585"/>
      <c r="T209" s="585"/>
      <c r="U209" s="585"/>
      <c r="V209" s="585"/>
      <c r="W209" s="585"/>
      <c r="X209" s="585"/>
      <c r="Y209" s="585"/>
      <c r="Z209" s="585"/>
      <c r="AA209" s="585"/>
      <c r="AB209" s="585"/>
      <c r="AC209" s="585"/>
      <c r="AD209" s="585"/>
      <c r="AE209" s="585"/>
      <c r="AF209" s="585"/>
      <c r="AG209" s="585"/>
      <c r="AH209" s="585"/>
      <c r="AI209" s="585"/>
      <c r="AJ209" s="586"/>
      <c r="AK209" s="517" t="str">
        <f>Y20</f>
        <v/>
      </c>
      <c r="AL209" s="256"/>
    </row>
    <row r="210" spans="1:60">
      <c r="A210" s="256"/>
      <c r="B210" s="582"/>
      <c r="C210" s="587" t="s">
        <v>214</v>
      </c>
      <c r="D210" s="588"/>
      <c r="E210" s="588"/>
      <c r="F210" s="588"/>
      <c r="G210" s="588"/>
      <c r="H210" s="588"/>
      <c r="I210" s="588"/>
      <c r="J210" s="588"/>
      <c r="K210" s="588"/>
      <c r="L210" s="588"/>
      <c r="M210" s="588"/>
      <c r="N210" s="588"/>
      <c r="O210" s="588"/>
      <c r="P210" s="588"/>
      <c r="Q210" s="588"/>
      <c r="R210" s="588"/>
      <c r="S210" s="588"/>
      <c r="T210" s="588"/>
      <c r="U210" s="588"/>
      <c r="V210" s="588"/>
      <c r="W210" s="588"/>
      <c r="X210" s="588"/>
      <c r="Y210" s="588"/>
      <c r="Z210" s="588"/>
      <c r="AA210" s="588"/>
      <c r="AB210" s="588"/>
      <c r="AC210" s="588"/>
      <c r="AD210" s="588"/>
      <c r="AE210" s="588"/>
      <c r="AF210" s="588"/>
      <c r="AG210" s="588"/>
      <c r="AH210" s="588"/>
      <c r="AI210" s="588"/>
      <c r="AJ210" s="589"/>
      <c r="AK210" s="517" t="str">
        <f>Y21</f>
        <v>○</v>
      </c>
      <c r="AL210" s="256"/>
    </row>
    <row r="211" spans="1:60">
      <c r="A211" s="256"/>
      <c r="B211" s="583"/>
      <c r="C211" s="587" t="s">
        <v>215</v>
      </c>
      <c r="D211" s="588"/>
      <c r="E211" s="588"/>
      <c r="F211" s="588"/>
      <c r="G211" s="588"/>
      <c r="H211" s="588"/>
      <c r="I211" s="588"/>
      <c r="J211" s="588"/>
      <c r="K211" s="588"/>
      <c r="L211" s="588"/>
      <c r="M211" s="588"/>
      <c r="N211" s="588"/>
      <c r="O211" s="588"/>
      <c r="P211" s="588"/>
      <c r="Q211" s="588"/>
      <c r="R211" s="588"/>
      <c r="S211" s="588"/>
      <c r="T211" s="588"/>
      <c r="U211" s="588"/>
      <c r="V211" s="588"/>
      <c r="W211" s="588"/>
      <c r="X211" s="588"/>
      <c r="Y211" s="588"/>
      <c r="Z211" s="588"/>
      <c r="AA211" s="588"/>
      <c r="AB211" s="588"/>
      <c r="AC211" s="588"/>
      <c r="AD211" s="588"/>
      <c r="AE211" s="588"/>
      <c r="AF211" s="588"/>
      <c r="AG211" s="588"/>
      <c r="AH211" s="588"/>
      <c r="AI211" s="588"/>
      <c r="AJ211" s="589"/>
      <c r="AK211" s="517" t="str">
        <f>IF(Y25="○","○",IF(AA25="○","○","×"))</f>
        <v>○</v>
      </c>
      <c r="AL211" s="256"/>
    </row>
    <row r="212" spans="1:60">
      <c r="A212" s="256"/>
      <c r="B212" s="518" t="s">
        <v>216</v>
      </c>
      <c r="C212" s="587" t="s">
        <v>217</v>
      </c>
      <c r="D212" s="588"/>
      <c r="E212" s="588"/>
      <c r="F212" s="588"/>
      <c r="G212" s="588"/>
      <c r="H212" s="588"/>
      <c r="I212" s="588"/>
      <c r="J212" s="588"/>
      <c r="K212" s="588"/>
      <c r="L212" s="588"/>
      <c r="M212" s="588"/>
      <c r="N212" s="588"/>
      <c r="O212" s="588"/>
      <c r="P212" s="588"/>
      <c r="Q212" s="588"/>
      <c r="R212" s="588"/>
      <c r="S212" s="588"/>
      <c r="T212" s="588"/>
      <c r="U212" s="588"/>
      <c r="V212" s="588"/>
      <c r="W212" s="588"/>
      <c r="X212" s="588"/>
      <c r="Y212" s="588"/>
      <c r="Z212" s="588"/>
      <c r="AA212" s="588"/>
      <c r="AB212" s="588"/>
      <c r="AC212" s="588"/>
      <c r="AD212" s="588"/>
      <c r="AE212" s="588"/>
      <c r="AF212" s="588"/>
      <c r="AG212" s="588"/>
      <c r="AH212" s="588"/>
      <c r="AI212" s="588"/>
      <c r="AJ212" s="589"/>
      <c r="AK212" s="517" t="str">
        <f>AB37</f>
        <v>○</v>
      </c>
      <c r="AL212" s="256"/>
    </row>
    <row r="213" spans="1:60">
      <c r="A213" s="256"/>
      <c r="B213" s="519" t="s">
        <v>218</v>
      </c>
      <c r="C213" s="590" t="s">
        <v>219</v>
      </c>
      <c r="D213" s="591"/>
      <c r="E213" s="591"/>
      <c r="F213" s="591"/>
      <c r="G213" s="591"/>
      <c r="H213" s="591"/>
      <c r="I213" s="591"/>
      <c r="J213" s="591"/>
      <c r="K213" s="591"/>
      <c r="L213" s="591"/>
      <c r="M213" s="591"/>
      <c r="N213" s="591"/>
      <c r="O213" s="591"/>
      <c r="P213" s="591"/>
      <c r="Q213" s="591"/>
      <c r="R213" s="591"/>
      <c r="S213" s="591"/>
      <c r="T213" s="591"/>
      <c r="U213" s="591"/>
      <c r="V213" s="591"/>
      <c r="W213" s="591"/>
      <c r="X213" s="591"/>
      <c r="Y213" s="591"/>
      <c r="Z213" s="591"/>
      <c r="AA213" s="591"/>
      <c r="AB213" s="591"/>
      <c r="AC213" s="591"/>
      <c r="AD213" s="591"/>
      <c r="AE213" s="591"/>
      <c r="AF213" s="591"/>
      <c r="AG213" s="591"/>
      <c r="AH213" s="591"/>
      <c r="AI213" s="591"/>
      <c r="AJ213" s="592"/>
      <c r="AK213" s="517" t="str">
        <f>AK42</f>
        <v>○</v>
      </c>
      <c r="AL213" s="256"/>
      <c r="AN213" s="476"/>
      <c r="AO213" s="476"/>
      <c r="AP213" s="476"/>
      <c r="AQ213" s="476"/>
      <c r="AR213" s="476"/>
      <c r="AS213" s="476"/>
      <c r="AT213" s="476"/>
      <c r="AU213" s="476"/>
      <c r="AV213" s="476"/>
      <c r="AW213" s="476"/>
      <c r="AX213" s="476"/>
      <c r="AY213" s="476"/>
      <c r="AZ213" s="476"/>
      <c r="BA213" s="476"/>
      <c r="BB213" s="476"/>
      <c r="BC213" s="476"/>
      <c r="BD213" s="476"/>
      <c r="BE213" s="476"/>
      <c r="BF213" s="476"/>
      <c r="BG213" s="476"/>
      <c r="BH213" s="476"/>
    </row>
    <row r="214" spans="1:60" ht="8.25" customHeight="1">
      <c r="A214" s="256"/>
      <c r="B214" s="256"/>
      <c r="C214" s="256"/>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256"/>
      <c r="Z214" s="256"/>
      <c r="AA214" s="256"/>
      <c r="AB214" s="256"/>
      <c r="AC214" s="256"/>
      <c r="AD214" s="256"/>
      <c r="AE214" s="256"/>
      <c r="AF214" s="256"/>
      <c r="AG214" s="256"/>
      <c r="AH214" s="256"/>
      <c r="AI214" s="256"/>
      <c r="AJ214" s="256"/>
      <c r="AK214" s="256"/>
      <c r="AL214" s="256"/>
      <c r="AN214" s="476"/>
      <c r="AO214" s="476"/>
      <c r="AP214" s="476"/>
      <c r="AQ214" s="476"/>
      <c r="AR214" s="476"/>
      <c r="AS214" s="476"/>
      <c r="AT214" s="476"/>
      <c r="AU214" s="476"/>
      <c r="AV214" s="476"/>
      <c r="AW214" s="476"/>
      <c r="AX214" s="476"/>
      <c r="AY214" s="476"/>
      <c r="AZ214" s="476"/>
      <c r="BA214" s="476"/>
      <c r="BB214" s="476"/>
      <c r="BC214" s="476"/>
      <c r="BD214" s="476"/>
      <c r="BE214" s="476"/>
      <c r="BF214" s="476"/>
      <c r="BG214" s="476"/>
      <c r="BH214" s="476"/>
    </row>
    <row r="215" spans="1:60" s="476" customFormat="1" ht="15" customHeight="1">
      <c r="A215" s="472"/>
      <c r="B215" s="567" t="s">
        <v>220</v>
      </c>
      <c r="C215" s="567"/>
      <c r="D215" s="567"/>
      <c r="E215" s="567"/>
      <c r="F215" s="567"/>
      <c r="G215" s="567"/>
      <c r="H215" s="567"/>
      <c r="I215" s="567"/>
      <c r="J215" s="567"/>
      <c r="K215" s="567"/>
      <c r="L215" s="567"/>
      <c r="M215" s="567"/>
      <c r="N215" s="567"/>
      <c r="O215" s="567"/>
      <c r="P215" s="567"/>
      <c r="Q215" s="567"/>
      <c r="R215" s="567"/>
      <c r="S215" s="567"/>
      <c r="T215" s="567"/>
      <c r="U215" s="567"/>
      <c r="V215" s="567"/>
      <c r="W215" s="567"/>
      <c r="X215" s="567"/>
      <c r="Y215" s="567"/>
      <c r="Z215" s="567"/>
      <c r="AA215" s="567"/>
      <c r="AB215" s="567"/>
      <c r="AC215" s="567"/>
      <c r="AD215" s="567"/>
      <c r="AE215" s="567"/>
      <c r="AF215" s="567"/>
      <c r="AG215" s="567"/>
      <c r="AH215" s="567"/>
      <c r="AI215" s="567"/>
      <c r="AJ215" s="567"/>
      <c r="AK215" s="567"/>
      <c r="AL215" s="256"/>
      <c r="AM215" s="258"/>
    </row>
    <row r="216" spans="1:60" s="476" customFormat="1">
      <c r="A216" s="472"/>
      <c r="B216" s="520" t="s">
        <v>212</v>
      </c>
      <c r="C216" s="568" t="s">
        <v>221</v>
      </c>
      <c r="D216" s="569"/>
      <c r="E216" s="569"/>
      <c r="F216" s="569"/>
      <c r="G216" s="569"/>
      <c r="H216" s="569"/>
      <c r="I216" s="570"/>
      <c r="J216" s="571" t="s">
        <v>222</v>
      </c>
      <c r="K216" s="571"/>
      <c r="L216" s="571"/>
      <c r="M216" s="571"/>
      <c r="N216" s="571"/>
      <c r="O216" s="571"/>
      <c r="P216" s="571"/>
      <c r="Q216" s="571"/>
      <c r="R216" s="571"/>
      <c r="S216" s="571"/>
      <c r="T216" s="571"/>
      <c r="U216" s="571"/>
      <c r="V216" s="571"/>
      <c r="W216" s="571"/>
      <c r="X216" s="571"/>
      <c r="Y216" s="571"/>
      <c r="Z216" s="571"/>
      <c r="AA216" s="571"/>
      <c r="AB216" s="571"/>
      <c r="AC216" s="571"/>
      <c r="AD216" s="571"/>
      <c r="AE216" s="571"/>
      <c r="AF216" s="571"/>
      <c r="AG216" s="571"/>
      <c r="AH216" s="571"/>
      <c r="AI216" s="571"/>
      <c r="AJ216" s="572"/>
      <c r="AK216" s="517" t="str">
        <f>AH68</f>
        <v/>
      </c>
      <c r="AL216" s="521"/>
      <c r="AM216" s="258"/>
      <c r="AN216" s="266"/>
      <c r="AO216" s="266"/>
      <c r="AP216" s="266"/>
      <c r="AQ216" s="266"/>
      <c r="AR216" s="266"/>
      <c r="AS216" s="266"/>
      <c r="AT216" s="266"/>
      <c r="AU216" s="266"/>
      <c r="AV216" s="266"/>
      <c r="AW216" s="266"/>
      <c r="AX216" s="266"/>
      <c r="AY216" s="266"/>
      <c r="AZ216" s="266"/>
      <c r="BA216" s="266"/>
      <c r="BB216" s="266"/>
      <c r="BC216" s="266"/>
      <c r="BD216" s="266"/>
      <c r="BE216" s="266"/>
      <c r="BF216" s="266"/>
      <c r="BG216" s="266"/>
      <c r="BH216" s="266"/>
    </row>
    <row r="217" spans="1:60" s="476" customFormat="1" ht="27" customHeight="1">
      <c r="A217" s="472"/>
      <c r="B217" s="563" t="s">
        <v>216</v>
      </c>
      <c r="C217" s="564" t="s">
        <v>223</v>
      </c>
      <c r="D217" s="564"/>
      <c r="E217" s="564"/>
      <c r="F217" s="564"/>
      <c r="G217" s="564"/>
      <c r="H217" s="564"/>
      <c r="I217" s="564"/>
      <c r="J217" s="565" t="s">
        <v>224</v>
      </c>
      <c r="K217" s="565"/>
      <c r="L217" s="565"/>
      <c r="M217" s="565"/>
      <c r="N217" s="565"/>
      <c r="O217" s="565"/>
      <c r="P217" s="565"/>
      <c r="Q217" s="565"/>
      <c r="R217" s="565"/>
      <c r="S217" s="565"/>
      <c r="T217" s="565"/>
      <c r="U217" s="565"/>
      <c r="V217" s="565"/>
      <c r="W217" s="565"/>
      <c r="X217" s="565"/>
      <c r="Y217" s="565"/>
      <c r="Z217" s="565"/>
      <c r="AA217" s="565"/>
      <c r="AB217" s="565"/>
      <c r="AC217" s="565"/>
      <c r="AD217" s="565"/>
      <c r="AE217" s="565"/>
      <c r="AF217" s="565"/>
      <c r="AG217" s="565"/>
      <c r="AH217" s="565"/>
      <c r="AI217" s="565"/>
      <c r="AJ217" s="566"/>
      <c r="AK217" s="517" t="str">
        <f>Z75</f>
        <v>○</v>
      </c>
      <c r="AL217" s="522"/>
      <c r="AM217" s="258"/>
      <c r="AN217" s="266"/>
      <c r="AO217" s="266"/>
      <c r="AP217" s="266"/>
      <c r="AQ217" s="266"/>
      <c r="AR217" s="266"/>
      <c r="AS217" s="266"/>
      <c r="AT217" s="266"/>
      <c r="AU217" s="266"/>
      <c r="AV217" s="266"/>
      <c r="AW217" s="266"/>
      <c r="AX217" s="266"/>
      <c r="AY217" s="266"/>
      <c r="AZ217" s="266"/>
      <c r="BA217" s="266"/>
      <c r="BB217" s="266"/>
      <c r="BC217" s="266"/>
      <c r="BD217" s="266"/>
      <c r="BE217" s="266"/>
      <c r="BF217" s="266"/>
      <c r="BG217" s="266"/>
      <c r="BH217" s="266"/>
    </row>
    <row r="218" spans="1:60" s="476" customFormat="1" ht="26.25" customHeight="1">
      <c r="A218" s="472"/>
      <c r="B218" s="563"/>
      <c r="C218" s="564"/>
      <c r="D218" s="564"/>
      <c r="E218" s="564"/>
      <c r="F218" s="564"/>
      <c r="G218" s="564"/>
      <c r="H218" s="564"/>
      <c r="I218" s="564"/>
      <c r="J218" s="565" t="s">
        <v>225</v>
      </c>
      <c r="K218" s="565"/>
      <c r="L218" s="565"/>
      <c r="M218" s="565"/>
      <c r="N218" s="565"/>
      <c r="O218" s="565"/>
      <c r="P218" s="565"/>
      <c r="Q218" s="565"/>
      <c r="R218" s="565"/>
      <c r="S218" s="565"/>
      <c r="T218" s="565"/>
      <c r="U218" s="565"/>
      <c r="V218" s="565"/>
      <c r="W218" s="565"/>
      <c r="X218" s="565"/>
      <c r="Y218" s="565"/>
      <c r="Z218" s="565"/>
      <c r="AA218" s="565"/>
      <c r="AB218" s="565"/>
      <c r="AC218" s="565"/>
      <c r="AD218" s="565"/>
      <c r="AE218" s="565"/>
      <c r="AF218" s="565"/>
      <c r="AG218" s="565"/>
      <c r="AH218" s="565"/>
      <c r="AI218" s="565"/>
      <c r="AJ218" s="566"/>
      <c r="AK218" s="517" t="str">
        <f>AB79</f>
        <v>○</v>
      </c>
      <c r="AL218" s="522"/>
      <c r="AM218" s="258"/>
      <c r="AN218" s="266"/>
      <c r="AO218" s="266"/>
      <c r="AP218" s="266"/>
      <c r="AQ218" s="266"/>
      <c r="AR218" s="266"/>
      <c r="AS218" s="266"/>
      <c r="AT218" s="266"/>
      <c r="AU218" s="266"/>
      <c r="AV218" s="266"/>
      <c r="AW218" s="266"/>
      <c r="AX218" s="266"/>
      <c r="AY218" s="266"/>
      <c r="AZ218" s="266"/>
      <c r="BA218" s="266"/>
      <c r="BB218" s="266"/>
      <c r="BC218" s="266"/>
      <c r="BD218" s="266"/>
      <c r="BE218" s="266"/>
      <c r="BF218" s="266"/>
      <c r="BG218" s="266"/>
      <c r="BH218" s="266"/>
    </row>
    <row r="219" spans="1:60" s="476" customFormat="1">
      <c r="A219" s="472"/>
      <c r="B219" s="563"/>
      <c r="C219" s="564"/>
      <c r="D219" s="564"/>
      <c r="E219" s="564"/>
      <c r="F219" s="564"/>
      <c r="G219" s="564"/>
      <c r="H219" s="564"/>
      <c r="I219" s="564"/>
      <c r="J219" s="571" t="s">
        <v>226</v>
      </c>
      <c r="K219" s="571"/>
      <c r="L219" s="571"/>
      <c r="M219" s="571"/>
      <c r="N219" s="571"/>
      <c r="O219" s="571"/>
      <c r="P219" s="571"/>
      <c r="Q219" s="571"/>
      <c r="R219" s="571"/>
      <c r="S219" s="571"/>
      <c r="T219" s="571"/>
      <c r="U219" s="571"/>
      <c r="V219" s="571"/>
      <c r="W219" s="571"/>
      <c r="X219" s="571"/>
      <c r="Y219" s="571"/>
      <c r="Z219" s="571"/>
      <c r="AA219" s="571"/>
      <c r="AB219" s="571"/>
      <c r="AC219" s="571"/>
      <c r="AD219" s="571"/>
      <c r="AE219" s="571"/>
      <c r="AF219" s="571"/>
      <c r="AG219" s="571"/>
      <c r="AH219" s="571"/>
      <c r="AI219" s="571"/>
      <c r="AJ219" s="572"/>
      <c r="AK219" s="517" t="str">
        <f>AI82</f>
        <v>○</v>
      </c>
      <c r="AL219" s="522"/>
      <c r="AM219" s="258"/>
    </row>
    <row r="220" spans="1:60" s="476" customFormat="1" ht="25.5" customHeight="1">
      <c r="A220" s="472"/>
      <c r="B220" s="563"/>
      <c r="C220" s="564"/>
      <c r="D220" s="564"/>
      <c r="E220" s="564"/>
      <c r="F220" s="564"/>
      <c r="G220" s="564"/>
      <c r="H220" s="564"/>
      <c r="I220" s="564"/>
      <c r="J220" s="565" t="s">
        <v>227</v>
      </c>
      <c r="K220" s="565"/>
      <c r="L220" s="565"/>
      <c r="M220" s="565"/>
      <c r="N220" s="565"/>
      <c r="O220" s="565"/>
      <c r="P220" s="565"/>
      <c r="Q220" s="565"/>
      <c r="R220" s="565"/>
      <c r="S220" s="565"/>
      <c r="T220" s="565"/>
      <c r="U220" s="565"/>
      <c r="V220" s="565"/>
      <c r="W220" s="565"/>
      <c r="X220" s="565"/>
      <c r="Y220" s="565"/>
      <c r="Z220" s="565"/>
      <c r="AA220" s="565"/>
      <c r="AB220" s="565"/>
      <c r="AC220" s="565"/>
      <c r="AD220" s="565"/>
      <c r="AE220" s="565"/>
      <c r="AF220" s="565"/>
      <c r="AG220" s="565"/>
      <c r="AH220" s="565"/>
      <c r="AI220" s="565"/>
      <c r="AJ220" s="566"/>
      <c r="AK220" s="517" t="str">
        <f>AI87</f>
        <v>○</v>
      </c>
      <c r="AL220" s="522"/>
      <c r="AM220" s="258"/>
    </row>
    <row r="221" spans="1:60" s="476" customFormat="1" ht="48.75" customHeight="1">
      <c r="A221" s="472"/>
      <c r="B221" s="563" t="s">
        <v>218</v>
      </c>
      <c r="C221" s="564" t="s">
        <v>229</v>
      </c>
      <c r="D221" s="564"/>
      <c r="E221" s="564"/>
      <c r="F221" s="564"/>
      <c r="G221" s="564"/>
      <c r="H221" s="564"/>
      <c r="I221" s="564"/>
      <c r="J221" s="565" t="s">
        <v>230</v>
      </c>
      <c r="K221" s="565"/>
      <c r="L221" s="565"/>
      <c r="M221" s="565"/>
      <c r="N221" s="565"/>
      <c r="O221" s="565"/>
      <c r="P221" s="565"/>
      <c r="Q221" s="565"/>
      <c r="R221" s="565"/>
      <c r="S221" s="565"/>
      <c r="T221" s="565"/>
      <c r="U221" s="565"/>
      <c r="V221" s="565"/>
      <c r="W221" s="565"/>
      <c r="X221" s="565"/>
      <c r="Y221" s="565"/>
      <c r="Z221" s="565"/>
      <c r="AA221" s="565"/>
      <c r="AB221" s="565"/>
      <c r="AC221" s="565"/>
      <c r="AD221" s="565"/>
      <c r="AE221" s="565"/>
      <c r="AF221" s="565"/>
      <c r="AG221" s="565"/>
      <c r="AH221" s="565"/>
      <c r="AI221" s="565"/>
      <c r="AJ221" s="566"/>
      <c r="AK221" s="517" t="str">
        <f>IF(AI93="該当",IF(AND(OR(T98="○",AK103="○"),OR(T106="○",AK114="○")),"○","×"),"")</f>
        <v>○</v>
      </c>
      <c r="AL221" s="523"/>
      <c r="AM221" s="258"/>
      <c r="AN221" s="266"/>
      <c r="AO221" s="266"/>
      <c r="AP221" s="266"/>
      <c r="AQ221" s="266"/>
      <c r="AR221" s="266"/>
      <c r="AS221" s="266"/>
      <c r="AT221" s="266"/>
      <c r="AU221" s="266"/>
      <c r="AV221" s="266"/>
      <c r="AW221" s="266"/>
      <c r="AX221" s="266"/>
      <c r="AY221" s="266"/>
      <c r="AZ221" s="266"/>
      <c r="BA221" s="266"/>
      <c r="BB221" s="266"/>
      <c r="BC221" s="266"/>
      <c r="BD221" s="266"/>
      <c r="BE221" s="266"/>
      <c r="BF221" s="266"/>
      <c r="BG221" s="266"/>
      <c r="BH221" s="266"/>
    </row>
    <row r="222" spans="1:60" s="476" customFormat="1" ht="49.5" customHeight="1">
      <c r="A222" s="472"/>
      <c r="B222" s="563"/>
      <c r="C222" s="564"/>
      <c r="D222" s="564"/>
      <c r="E222" s="564"/>
      <c r="F222" s="564"/>
      <c r="G222" s="564"/>
      <c r="H222" s="564"/>
      <c r="I222" s="564"/>
      <c r="J222" s="565" t="s">
        <v>231</v>
      </c>
      <c r="K222" s="565"/>
      <c r="L222" s="565"/>
      <c r="M222" s="565"/>
      <c r="N222" s="565"/>
      <c r="O222" s="565"/>
      <c r="P222" s="565"/>
      <c r="Q222" s="565"/>
      <c r="R222" s="565"/>
      <c r="S222" s="565"/>
      <c r="T222" s="565"/>
      <c r="U222" s="565"/>
      <c r="V222" s="565"/>
      <c r="W222" s="565"/>
      <c r="X222" s="565"/>
      <c r="Y222" s="565"/>
      <c r="Z222" s="565"/>
      <c r="AA222" s="565"/>
      <c r="AB222" s="565"/>
      <c r="AC222" s="565"/>
      <c r="AD222" s="565"/>
      <c r="AE222" s="565"/>
      <c r="AF222" s="565"/>
      <c r="AG222" s="565"/>
      <c r="AH222" s="565"/>
      <c r="AI222" s="565"/>
      <c r="AJ222" s="566"/>
      <c r="AK222" s="517" t="str">
        <f>IF(AI95="該当",IF(OR(OR(T98="○",AK103="○"),OR(T106="○",AK114="○")),"○","×"),"")</f>
        <v/>
      </c>
      <c r="AL222" s="523"/>
      <c r="AM222" s="258"/>
      <c r="AN222" s="266"/>
      <c r="AO222" s="266"/>
      <c r="AP222" s="266"/>
      <c r="AQ222" s="266"/>
      <c r="AR222" s="266"/>
      <c r="AS222" s="266"/>
      <c r="AT222" s="266"/>
      <c r="AU222" s="266"/>
      <c r="AV222" s="266"/>
      <c r="AW222" s="266"/>
      <c r="AX222" s="266"/>
      <c r="AY222" s="266"/>
      <c r="AZ222" s="266"/>
      <c r="BA222" s="266"/>
      <c r="BB222" s="266"/>
      <c r="BC222" s="266"/>
      <c r="BD222" s="266"/>
      <c r="BE222" s="266"/>
      <c r="BF222" s="266"/>
      <c r="BG222" s="266"/>
      <c r="BH222" s="266"/>
    </row>
    <row r="223" spans="1:60" s="266" customFormat="1" ht="26.25" customHeight="1">
      <c r="A223" s="265"/>
      <c r="B223" s="518" t="s">
        <v>228</v>
      </c>
      <c r="C223" s="564" t="s">
        <v>232</v>
      </c>
      <c r="D223" s="564"/>
      <c r="E223" s="564"/>
      <c r="F223" s="564"/>
      <c r="G223" s="564"/>
      <c r="H223" s="564"/>
      <c r="I223" s="564"/>
      <c r="J223" s="565" t="s">
        <v>233</v>
      </c>
      <c r="K223" s="565"/>
      <c r="L223" s="565"/>
      <c r="M223" s="565"/>
      <c r="N223" s="565"/>
      <c r="O223" s="565"/>
      <c r="P223" s="565"/>
      <c r="Q223" s="565"/>
      <c r="R223" s="565"/>
      <c r="S223" s="565"/>
      <c r="T223" s="565"/>
      <c r="U223" s="565"/>
      <c r="V223" s="565"/>
      <c r="W223" s="565"/>
      <c r="X223" s="565"/>
      <c r="Y223" s="565"/>
      <c r="Z223" s="565"/>
      <c r="AA223" s="565"/>
      <c r="AB223" s="565"/>
      <c r="AC223" s="565"/>
      <c r="AD223" s="565"/>
      <c r="AE223" s="565"/>
      <c r="AF223" s="565"/>
      <c r="AG223" s="565"/>
      <c r="AH223" s="565"/>
      <c r="AI223" s="565"/>
      <c r="AJ223" s="566"/>
      <c r="AK223" s="517" t="str">
        <f>IF(AM117="記入不要","",IF(OR(S118="○",AK125="○"),"○","×"))</f>
        <v>○</v>
      </c>
      <c r="AL223" s="256"/>
      <c r="AM223" s="258"/>
    </row>
    <row r="224" spans="1:60" s="266" customFormat="1" ht="36" customHeight="1">
      <c r="A224" s="265"/>
      <c r="B224" s="518" t="s">
        <v>2363</v>
      </c>
      <c r="C224" s="564" t="s">
        <v>234</v>
      </c>
      <c r="D224" s="564"/>
      <c r="E224" s="564"/>
      <c r="F224" s="564"/>
      <c r="G224" s="564"/>
      <c r="H224" s="564"/>
      <c r="I224" s="564"/>
      <c r="J224" s="565" t="s">
        <v>235</v>
      </c>
      <c r="K224" s="565"/>
      <c r="L224" s="565"/>
      <c r="M224" s="565"/>
      <c r="N224" s="565"/>
      <c r="O224" s="565"/>
      <c r="P224" s="565"/>
      <c r="Q224" s="565"/>
      <c r="R224" s="565"/>
      <c r="S224" s="565"/>
      <c r="T224" s="565"/>
      <c r="U224" s="565"/>
      <c r="V224" s="565"/>
      <c r="W224" s="565"/>
      <c r="X224" s="565"/>
      <c r="Y224" s="565"/>
      <c r="Z224" s="565"/>
      <c r="AA224" s="565"/>
      <c r="AB224" s="565"/>
      <c r="AC224" s="565"/>
      <c r="AD224" s="565"/>
      <c r="AE224" s="565"/>
      <c r="AF224" s="565"/>
      <c r="AG224" s="565"/>
      <c r="AH224" s="565"/>
      <c r="AI224" s="565"/>
      <c r="AJ224" s="566"/>
      <c r="AK224" s="517" t="str">
        <f>IF(OR(AND(AD129&lt;&gt;"×",AD131&lt;&gt;"×"),AK134="○"),"○","×")</f>
        <v>○</v>
      </c>
      <c r="AL224" s="256"/>
      <c r="AM224" s="258"/>
    </row>
    <row r="225" spans="1:60" s="266" customFormat="1">
      <c r="A225" s="265"/>
      <c r="B225" s="518" t="s">
        <v>2364</v>
      </c>
      <c r="C225" s="564" t="s">
        <v>237</v>
      </c>
      <c r="D225" s="564"/>
      <c r="E225" s="564"/>
      <c r="F225" s="564"/>
      <c r="G225" s="564"/>
      <c r="H225" s="564"/>
      <c r="I225" s="564"/>
      <c r="J225" s="571" t="s">
        <v>238</v>
      </c>
      <c r="K225" s="571"/>
      <c r="L225" s="571"/>
      <c r="M225" s="571"/>
      <c r="N225" s="571"/>
      <c r="O225" s="571"/>
      <c r="P225" s="571"/>
      <c r="Q225" s="571"/>
      <c r="R225" s="571"/>
      <c r="S225" s="571"/>
      <c r="T225" s="571"/>
      <c r="U225" s="571"/>
      <c r="V225" s="571"/>
      <c r="W225" s="571"/>
      <c r="X225" s="571"/>
      <c r="Y225" s="571"/>
      <c r="Z225" s="571"/>
      <c r="AA225" s="571"/>
      <c r="AB225" s="571"/>
      <c r="AC225" s="571"/>
      <c r="AD225" s="571"/>
      <c r="AE225" s="571"/>
      <c r="AF225" s="571"/>
      <c r="AG225" s="571"/>
      <c r="AH225" s="571"/>
      <c r="AI225" s="571"/>
      <c r="AJ225" s="572"/>
      <c r="AK225" s="517" t="str">
        <f>IF(AND(S143="",S144=""),"",IF(AND(S143&lt;&gt;"×",S144&lt;&gt;"×"),"○","×"))</f>
        <v>○</v>
      </c>
      <c r="AL225" s="523"/>
      <c r="AM225" s="258"/>
    </row>
    <row r="226" spans="1:60" s="266" customFormat="1">
      <c r="A226" s="265"/>
      <c r="B226" s="563" t="s">
        <v>236</v>
      </c>
      <c r="C226" s="564" t="s">
        <v>239</v>
      </c>
      <c r="D226" s="564"/>
      <c r="E226" s="564"/>
      <c r="F226" s="564"/>
      <c r="G226" s="564"/>
      <c r="H226" s="564"/>
      <c r="I226" s="564"/>
      <c r="J226" s="571" t="s">
        <v>240</v>
      </c>
      <c r="K226" s="571"/>
      <c r="L226" s="571"/>
      <c r="M226" s="571"/>
      <c r="N226" s="571"/>
      <c r="O226" s="571"/>
      <c r="P226" s="571"/>
      <c r="Q226" s="571"/>
      <c r="R226" s="571"/>
      <c r="S226" s="571"/>
      <c r="T226" s="571"/>
      <c r="U226" s="571"/>
      <c r="V226" s="571"/>
      <c r="W226" s="571"/>
      <c r="X226" s="571"/>
      <c r="Y226" s="571"/>
      <c r="Z226" s="571"/>
      <c r="AA226" s="571"/>
      <c r="AB226" s="571"/>
      <c r="AC226" s="571"/>
      <c r="AD226" s="571"/>
      <c r="AE226" s="571"/>
      <c r="AF226" s="571"/>
      <c r="AG226" s="571"/>
      <c r="AH226" s="571"/>
      <c r="AI226" s="571"/>
      <c r="AJ226" s="572"/>
      <c r="AK226" s="517" t="str">
        <f>AK153</f>
        <v>○</v>
      </c>
      <c r="AL226" s="256"/>
      <c r="AM226" s="258"/>
      <c r="AN226" s="258"/>
      <c r="AO226" s="258"/>
      <c r="AP226" s="258"/>
      <c r="AQ226" s="258"/>
      <c r="AR226" s="258"/>
      <c r="AS226" s="258"/>
      <c r="AT226" s="258"/>
      <c r="AU226" s="258"/>
      <c r="AV226" s="258"/>
      <c r="AW226" s="258"/>
      <c r="AX226" s="258"/>
      <c r="AY226" s="258"/>
      <c r="AZ226" s="258"/>
      <c r="BA226" s="258"/>
      <c r="BB226" s="294"/>
      <c r="BC226" s="258"/>
      <c r="BD226" s="258"/>
      <c r="BE226" s="258"/>
      <c r="BF226" s="258"/>
      <c r="BG226" s="258"/>
      <c r="BH226" s="258"/>
    </row>
    <row r="227" spans="1:60" s="266" customFormat="1">
      <c r="A227" s="265"/>
      <c r="B227" s="577"/>
      <c r="C227" s="578"/>
      <c r="D227" s="578"/>
      <c r="E227" s="578"/>
      <c r="F227" s="578"/>
      <c r="G227" s="578"/>
      <c r="H227" s="578"/>
      <c r="I227" s="578"/>
      <c r="J227" s="579" t="s">
        <v>241</v>
      </c>
      <c r="K227" s="579"/>
      <c r="L227" s="579"/>
      <c r="M227" s="579"/>
      <c r="N227" s="579"/>
      <c r="O227" s="579"/>
      <c r="P227" s="579"/>
      <c r="Q227" s="579"/>
      <c r="R227" s="579"/>
      <c r="S227" s="579"/>
      <c r="T227" s="579"/>
      <c r="U227" s="579"/>
      <c r="V227" s="579"/>
      <c r="W227" s="579"/>
      <c r="X227" s="579"/>
      <c r="Y227" s="579"/>
      <c r="Z227" s="579"/>
      <c r="AA227" s="579"/>
      <c r="AB227" s="579"/>
      <c r="AC227" s="579"/>
      <c r="AD227" s="579"/>
      <c r="AE227" s="579"/>
      <c r="AF227" s="579"/>
      <c r="AG227" s="579"/>
      <c r="AH227" s="579"/>
      <c r="AI227" s="579"/>
      <c r="AJ227" s="580"/>
      <c r="AK227" s="517" t="str">
        <f>AK180</f>
        <v>○</v>
      </c>
      <c r="AL227" s="256"/>
      <c r="AM227" s="258"/>
      <c r="AN227" s="258"/>
      <c r="AO227" s="258"/>
      <c r="AP227" s="258"/>
      <c r="AQ227" s="258"/>
      <c r="AR227" s="258"/>
      <c r="AS227" s="258"/>
      <c r="AT227" s="258"/>
      <c r="AU227" s="258"/>
      <c r="AV227" s="258"/>
      <c r="AW227" s="258"/>
      <c r="AX227" s="258"/>
      <c r="AY227" s="258"/>
      <c r="AZ227" s="258"/>
      <c r="BA227" s="258"/>
      <c r="BB227" s="294"/>
      <c r="BC227" s="258"/>
      <c r="BD227" s="258"/>
      <c r="BE227" s="258"/>
      <c r="BF227" s="258"/>
      <c r="BG227" s="258"/>
      <c r="BH227" s="258"/>
    </row>
    <row r="228" spans="1:60" ht="7.5" customHeight="1">
      <c r="A228" s="256"/>
      <c r="B228" s="256"/>
      <c r="C228" s="256"/>
      <c r="D228" s="256"/>
      <c r="E228" s="256"/>
      <c r="F228" s="256"/>
      <c r="G228" s="256"/>
      <c r="H228" s="256"/>
      <c r="I228" s="256"/>
      <c r="J228" s="256"/>
      <c r="K228" s="256"/>
      <c r="L228" s="256"/>
      <c r="M228" s="256"/>
      <c r="N228" s="256"/>
      <c r="O228" s="256"/>
      <c r="P228" s="256"/>
      <c r="Q228" s="256"/>
      <c r="R228" s="256"/>
      <c r="S228" s="256"/>
      <c r="T228" s="256"/>
      <c r="U228" s="256"/>
      <c r="V228" s="256"/>
      <c r="W228" s="256"/>
      <c r="X228" s="256"/>
      <c r="Y228" s="256"/>
      <c r="Z228" s="256"/>
      <c r="AA228" s="256"/>
      <c r="AB228" s="256"/>
      <c r="AC228" s="256"/>
      <c r="AD228" s="256"/>
      <c r="AE228" s="256"/>
      <c r="AF228" s="256"/>
      <c r="AG228" s="256"/>
      <c r="AH228" s="256"/>
      <c r="AI228" s="256"/>
      <c r="AJ228" s="256"/>
      <c r="AK228" s="256"/>
      <c r="AL228" s="256"/>
    </row>
    <row r="229" spans="1:60">
      <c r="A229" s="256"/>
      <c r="B229" s="567" t="s">
        <v>242</v>
      </c>
      <c r="C229" s="567"/>
      <c r="D229" s="567"/>
      <c r="E229" s="567"/>
      <c r="F229" s="567"/>
      <c r="G229" s="567"/>
      <c r="H229" s="567"/>
      <c r="I229" s="567"/>
      <c r="J229" s="567"/>
      <c r="K229" s="567"/>
      <c r="L229" s="567"/>
      <c r="M229" s="567"/>
      <c r="N229" s="567"/>
      <c r="O229" s="567"/>
      <c r="P229" s="567"/>
      <c r="Q229" s="567"/>
      <c r="R229" s="567"/>
      <c r="S229" s="567"/>
      <c r="T229" s="567"/>
      <c r="U229" s="567"/>
      <c r="V229" s="567"/>
      <c r="W229" s="567"/>
      <c r="X229" s="567"/>
      <c r="Y229" s="567"/>
      <c r="Z229" s="567"/>
      <c r="AA229" s="567"/>
      <c r="AB229" s="567"/>
      <c r="AC229" s="567"/>
      <c r="AD229" s="567"/>
      <c r="AE229" s="567"/>
      <c r="AF229" s="567"/>
      <c r="AG229" s="567"/>
      <c r="AH229" s="567"/>
      <c r="AI229" s="567"/>
      <c r="AJ229" s="567"/>
      <c r="AK229" s="567"/>
      <c r="AL229" s="256"/>
    </row>
    <row r="230" spans="1:60">
      <c r="A230" s="256"/>
      <c r="B230" s="524" t="s">
        <v>32</v>
      </c>
      <c r="C230" s="573" t="s">
        <v>243</v>
      </c>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4"/>
      <c r="AK230" s="517" t="str">
        <f>AK186</f>
        <v>○</v>
      </c>
      <c r="AL230" s="256"/>
    </row>
    <row r="231" spans="1:60" ht="13.5" customHeight="1">
      <c r="B231" s="525" t="s">
        <v>32</v>
      </c>
      <c r="C231" s="575" t="s">
        <v>2251</v>
      </c>
      <c r="D231" s="575"/>
      <c r="E231" s="575"/>
      <c r="F231" s="575"/>
      <c r="G231" s="575"/>
      <c r="H231" s="575"/>
      <c r="I231" s="575"/>
      <c r="J231" s="575"/>
      <c r="K231" s="575"/>
      <c r="L231" s="575"/>
      <c r="M231" s="575"/>
      <c r="N231" s="575"/>
      <c r="O231" s="575"/>
      <c r="P231" s="575"/>
      <c r="Q231" s="575"/>
      <c r="R231" s="575"/>
      <c r="S231" s="575"/>
      <c r="T231" s="575"/>
      <c r="U231" s="575"/>
      <c r="V231" s="575"/>
      <c r="W231" s="575"/>
      <c r="X231" s="575"/>
      <c r="Y231" s="575"/>
      <c r="Z231" s="575"/>
      <c r="AA231" s="575"/>
      <c r="AB231" s="575"/>
      <c r="AC231" s="575"/>
      <c r="AD231" s="575"/>
      <c r="AE231" s="575"/>
      <c r="AF231" s="575"/>
      <c r="AG231" s="575"/>
      <c r="AH231" s="575"/>
      <c r="AI231" s="575"/>
      <c r="AJ231" s="576"/>
      <c r="AK231" s="517" t="str">
        <f>AK196</f>
        <v>○</v>
      </c>
      <c r="AL231" s="256"/>
    </row>
    <row r="232" spans="1:60" ht="4.5" customHeight="1">
      <c r="A232" s="256"/>
      <c r="B232" s="256"/>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256"/>
      <c r="Z232" s="256"/>
      <c r="AA232" s="256"/>
      <c r="AB232" s="256"/>
      <c r="AC232" s="256"/>
      <c r="AD232" s="256"/>
      <c r="AE232" s="256"/>
      <c r="AF232" s="256"/>
      <c r="AG232" s="256"/>
      <c r="AH232" s="256"/>
      <c r="AI232" s="256"/>
      <c r="AJ232" s="256"/>
      <c r="AK232" s="256"/>
      <c r="AL232" s="256"/>
    </row>
    <row r="246" spans="2:60">
      <c r="AN246" s="498"/>
      <c r="AO246" s="498"/>
      <c r="AP246" s="498"/>
      <c r="AQ246" s="498"/>
      <c r="AR246" s="498"/>
      <c r="AS246" s="498"/>
      <c r="AT246" s="498"/>
      <c r="AU246" s="498"/>
      <c r="AV246" s="498"/>
      <c r="AW246" s="498"/>
      <c r="AX246" s="498"/>
      <c r="AY246" s="498"/>
      <c r="AZ246" s="498"/>
      <c r="BA246" s="498"/>
      <c r="BB246" s="498"/>
      <c r="BC246" s="498"/>
      <c r="BD246" s="498"/>
      <c r="BE246" s="498"/>
      <c r="BF246" s="498"/>
      <c r="BG246" s="498"/>
      <c r="BH246" s="498"/>
    </row>
    <row r="247" spans="2:60" s="498" customFormat="1">
      <c r="B247" s="258"/>
      <c r="C247" s="258"/>
      <c r="D247" s="258"/>
      <c r="E247" s="258"/>
      <c r="F247" s="258"/>
      <c r="G247" s="258"/>
      <c r="H247" s="258"/>
      <c r="I247" s="258"/>
      <c r="J247" s="258"/>
      <c r="K247" s="258"/>
      <c r="L247" s="258"/>
      <c r="M247" s="258"/>
      <c r="N247" s="258"/>
      <c r="O247" s="258"/>
      <c r="P247" s="258"/>
      <c r="Q247" s="258"/>
      <c r="R247" s="258"/>
      <c r="S247" s="258"/>
      <c r="T247" s="258"/>
      <c r="U247" s="258"/>
      <c r="V247" s="258"/>
      <c r="W247" s="258"/>
      <c r="X247" s="258"/>
      <c r="Y247" s="258"/>
      <c r="Z247" s="258"/>
      <c r="AA247" s="258"/>
      <c r="AB247" s="258"/>
      <c r="AC247" s="258"/>
      <c r="AD247" s="258"/>
      <c r="AE247" s="258"/>
      <c r="AF247" s="258"/>
      <c r="AG247" s="258"/>
      <c r="AH247" s="258"/>
      <c r="AI247" s="258"/>
      <c r="AJ247" s="258"/>
      <c r="AK247" s="258"/>
      <c r="AL247" s="258"/>
      <c r="AM247" s="258"/>
    </row>
    <row r="248" spans="2:60" s="498" customFormat="1">
      <c r="B248" s="258"/>
      <c r="C248" s="258"/>
      <c r="D248" s="258"/>
      <c r="E248" s="258"/>
      <c r="F248" s="258"/>
      <c r="G248" s="258"/>
      <c r="H248" s="258"/>
      <c r="I248" s="258"/>
      <c r="J248" s="258"/>
      <c r="K248" s="258"/>
      <c r="L248" s="258"/>
      <c r="M248" s="258"/>
      <c r="N248" s="258"/>
      <c r="O248" s="258"/>
      <c r="P248" s="258"/>
      <c r="Q248" s="258"/>
      <c r="R248" s="258"/>
      <c r="S248" s="258"/>
      <c r="T248" s="258"/>
      <c r="U248" s="258"/>
      <c r="V248" s="258"/>
      <c r="W248" s="258"/>
      <c r="X248" s="258"/>
      <c r="Y248" s="258"/>
      <c r="Z248" s="258"/>
      <c r="AA248" s="258"/>
      <c r="AB248" s="258"/>
      <c r="AC248" s="258"/>
      <c r="AD248" s="258"/>
      <c r="AE248" s="258"/>
      <c r="AF248" s="258"/>
      <c r="AG248" s="258"/>
      <c r="AH248" s="258"/>
      <c r="AI248" s="258"/>
      <c r="AJ248" s="258"/>
      <c r="AK248" s="258"/>
      <c r="AL248" s="258"/>
      <c r="AM248" s="258"/>
    </row>
    <row r="249" spans="2:60" s="498" customFormat="1">
      <c r="B249" s="258"/>
      <c r="C249" s="258"/>
      <c r="D249" s="258"/>
      <c r="E249" s="258"/>
      <c r="F249" s="258"/>
      <c r="G249" s="258"/>
      <c r="H249" s="258"/>
      <c r="I249" s="258"/>
      <c r="J249" s="258"/>
      <c r="K249" s="258"/>
      <c r="L249" s="258"/>
      <c r="M249" s="258"/>
      <c r="N249" s="258"/>
      <c r="O249" s="258"/>
      <c r="P249" s="258"/>
      <c r="Q249" s="258"/>
      <c r="R249" s="258"/>
      <c r="S249" s="258"/>
      <c r="T249" s="258"/>
      <c r="U249" s="258"/>
      <c r="V249" s="258"/>
      <c r="W249" s="258"/>
      <c r="X249" s="258"/>
      <c r="Y249" s="258"/>
      <c r="Z249" s="258"/>
      <c r="AA249" s="258"/>
      <c r="AB249" s="258"/>
      <c r="AC249" s="258"/>
      <c r="AD249" s="258"/>
      <c r="AE249" s="258"/>
      <c r="AF249" s="258"/>
      <c r="AG249" s="258"/>
      <c r="AH249" s="258"/>
      <c r="AI249" s="258"/>
      <c r="AJ249" s="258"/>
      <c r="AK249" s="258"/>
      <c r="AL249" s="258"/>
      <c r="AM249" s="258"/>
      <c r="AN249" s="258"/>
      <c r="AO249" s="258"/>
      <c r="AP249" s="258"/>
      <c r="AQ249" s="258"/>
      <c r="AR249" s="258"/>
      <c r="AS249" s="258"/>
      <c r="AT249" s="258"/>
      <c r="AU249" s="258"/>
      <c r="AV249" s="258"/>
      <c r="AW249" s="258"/>
      <c r="AX249" s="258"/>
      <c r="AY249" s="258"/>
      <c r="AZ249" s="258"/>
      <c r="BA249" s="258"/>
      <c r="BB249" s="258"/>
      <c r="BC249" s="258"/>
      <c r="BD249" s="258"/>
      <c r="BE249" s="258"/>
      <c r="BF249" s="258"/>
      <c r="BG249" s="258"/>
      <c r="BH249" s="258"/>
    </row>
  </sheetData>
  <sheetProtection algorithmName="SHA-512" hashValue="po027zZoQxllLQUF+UtuUNsWiFpfzArTw59L6uOwby1c8noYXKFzt+G1QRAgIRAErIO8NSBi8HClU2qtCpXE7g==" saltValue="HGc3KCX5QDxfmhfqUl9aJg==" spinCount="100000" sheet="1" formatCells="0" formatColumns="0" formatRows="0" sort="0" autoFilter="0"/>
  <mergeCells count="352">
    <mergeCell ref="Z1:AC1"/>
    <mergeCell ref="AD1:AK1"/>
    <mergeCell ref="B3:AK3"/>
    <mergeCell ref="B6:G6"/>
    <mergeCell ref="H6:AK6"/>
    <mergeCell ref="B7:G7"/>
    <mergeCell ref="H7:AK7"/>
    <mergeCell ref="L129:AA129"/>
    <mergeCell ref="L130:AA130"/>
    <mergeCell ref="AC129:AC130"/>
    <mergeCell ref="AD129:AD130"/>
    <mergeCell ref="B129:K130"/>
    <mergeCell ref="B12:G12"/>
    <mergeCell ref="H12:AK12"/>
    <mergeCell ref="B13:G13"/>
    <mergeCell ref="H13:K13"/>
    <mergeCell ref="L13:U13"/>
    <mergeCell ref="V13:Y13"/>
    <mergeCell ref="Z13:AK13"/>
    <mergeCell ref="B8:G10"/>
    <mergeCell ref="H9:AK9"/>
    <mergeCell ref="H10:AK10"/>
    <mergeCell ref="B11:G11"/>
    <mergeCell ref="B24:W24"/>
    <mergeCell ref="C25:P25"/>
    <mergeCell ref="Q25:V25"/>
    <mergeCell ref="Y25:Y26"/>
    <mergeCell ref="AA25:AA28"/>
    <mergeCell ref="C26:P26"/>
    <mergeCell ref="Q26:V26"/>
    <mergeCell ref="C27:P27"/>
    <mergeCell ref="Q27:V27"/>
    <mergeCell ref="C34:AK34"/>
    <mergeCell ref="B37:C37"/>
    <mergeCell ref="D37:Z37"/>
    <mergeCell ref="AM37:BC37"/>
    <mergeCell ref="C40:AK40"/>
    <mergeCell ref="C41:AK41"/>
    <mergeCell ref="AM27:BC28"/>
    <mergeCell ref="C28:P28"/>
    <mergeCell ref="Q28:V28"/>
    <mergeCell ref="C31:AK31"/>
    <mergeCell ref="C32:AK32"/>
    <mergeCell ref="C33:AK33"/>
    <mergeCell ref="B44:E44"/>
    <mergeCell ref="G44:I44"/>
    <mergeCell ref="K44:O44"/>
    <mergeCell ref="Q44:V44"/>
    <mergeCell ref="X44:Z44"/>
    <mergeCell ref="AB44:AC44"/>
    <mergeCell ref="AM42:BC42"/>
    <mergeCell ref="B43:N43"/>
    <mergeCell ref="O43:P43"/>
    <mergeCell ref="Q43:R43"/>
    <mergeCell ref="T43:U43"/>
    <mergeCell ref="W43:X43"/>
    <mergeCell ref="Y43:Z43"/>
    <mergeCell ref="AA43:AB43"/>
    <mergeCell ref="AD43:AE43"/>
    <mergeCell ref="AI43:AJ43"/>
    <mergeCell ref="AS53:AT53"/>
    <mergeCell ref="AE44:AI44"/>
    <mergeCell ref="AJ44:AK44"/>
    <mergeCell ref="AM44:BC44"/>
    <mergeCell ref="Y46:AJ46"/>
    <mergeCell ref="AM46:BC47"/>
    <mergeCell ref="F48:AK52"/>
    <mergeCell ref="AS49:AT49"/>
    <mergeCell ref="AN50:AP50"/>
    <mergeCell ref="AS50:AT50"/>
    <mergeCell ref="B58:AK58"/>
    <mergeCell ref="B59:AK59"/>
    <mergeCell ref="C60:S60"/>
    <mergeCell ref="T60:Y60"/>
    <mergeCell ref="AB60:AB61"/>
    <mergeCell ref="AM60:BC61"/>
    <mergeCell ref="C61:S61"/>
    <mergeCell ref="T61:Y61"/>
    <mergeCell ref="M54:O54"/>
    <mergeCell ref="P54:Q54"/>
    <mergeCell ref="S54:T54"/>
    <mergeCell ref="AN54:AP54"/>
    <mergeCell ref="AS54:AT54"/>
    <mergeCell ref="B55:E56"/>
    <mergeCell ref="F55:F56"/>
    <mergeCell ref="G55:I56"/>
    <mergeCell ref="J55:M56"/>
    <mergeCell ref="N55:AK56"/>
    <mergeCell ref="B45:E54"/>
    <mergeCell ref="AN51:AP51"/>
    <mergeCell ref="AS51:AT51"/>
    <mergeCell ref="AN52:AP52"/>
    <mergeCell ref="AS52:AT52"/>
    <mergeCell ref="AN53:AP53"/>
    <mergeCell ref="C69:S70"/>
    <mergeCell ref="T69:X69"/>
    <mergeCell ref="U70:W70"/>
    <mergeCell ref="B72:AK72"/>
    <mergeCell ref="D74:AK74"/>
    <mergeCell ref="AN74:AP74"/>
    <mergeCell ref="C64:AK64"/>
    <mergeCell ref="B66:AK66"/>
    <mergeCell ref="B67:S67"/>
    <mergeCell ref="T67:X67"/>
    <mergeCell ref="AM67:BC67"/>
    <mergeCell ref="B68:S68"/>
    <mergeCell ref="T68:X68"/>
    <mergeCell ref="AB68:AD68"/>
    <mergeCell ref="AM68:BC68"/>
    <mergeCell ref="C75:D75"/>
    <mergeCell ref="E75:X75"/>
    <mergeCell ref="AM75:BC75"/>
    <mergeCell ref="D78:AK78"/>
    <mergeCell ref="C79:T79"/>
    <mergeCell ref="U79:Y79"/>
    <mergeCell ref="AB79:AB80"/>
    <mergeCell ref="C80:T80"/>
    <mergeCell ref="U80:Y80"/>
    <mergeCell ref="AC82:AE83"/>
    <mergeCell ref="AF82:AF83"/>
    <mergeCell ref="AG82:AG83"/>
    <mergeCell ref="AH82:AH83"/>
    <mergeCell ref="AI82:AI83"/>
    <mergeCell ref="AM82:BC83"/>
    <mergeCell ref="C81:D85"/>
    <mergeCell ref="E81:T82"/>
    <mergeCell ref="U81:Y82"/>
    <mergeCell ref="Z81:Z82"/>
    <mergeCell ref="AA81:AA82"/>
    <mergeCell ref="AB82:AB83"/>
    <mergeCell ref="F83:T85"/>
    <mergeCell ref="U83:Y84"/>
    <mergeCell ref="Z83:Z84"/>
    <mergeCell ref="AA83:AA84"/>
    <mergeCell ref="V85:X85"/>
    <mergeCell ref="AE85:AF85"/>
    <mergeCell ref="C86:D90"/>
    <mergeCell ref="E86:T87"/>
    <mergeCell ref="U86:Y87"/>
    <mergeCell ref="Z86:Z87"/>
    <mergeCell ref="AA86:AA87"/>
    <mergeCell ref="AB87:AB88"/>
    <mergeCell ref="AC87:AE88"/>
    <mergeCell ref="AF87:AF88"/>
    <mergeCell ref="AG87:AG88"/>
    <mergeCell ref="AH87:AH88"/>
    <mergeCell ref="AI87:AI88"/>
    <mergeCell ref="AM87:BC88"/>
    <mergeCell ref="F88:T90"/>
    <mergeCell ref="U88:Y89"/>
    <mergeCell ref="Z88:Z89"/>
    <mergeCell ref="AA88:AA89"/>
    <mergeCell ref="V90:X90"/>
    <mergeCell ref="AD90:AE90"/>
    <mergeCell ref="AN99:AP99"/>
    <mergeCell ref="AN100:AP100"/>
    <mergeCell ref="C103:K103"/>
    <mergeCell ref="M103:N103"/>
    <mergeCell ref="O103:AJ103"/>
    <mergeCell ref="AM103:BC103"/>
    <mergeCell ref="B92:AK92"/>
    <mergeCell ref="AI93:AK93"/>
    <mergeCell ref="AI95:AK95"/>
    <mergeCell ref="C97:T97"/>
    <mergeCell ref="C98:D98"/>
    <mergeCell ref="E98:R98"/>
    <mergeCell ref="C105:R105"/>
    <mergeCell ref="C106:D106"/>
    <mergeCell ref="E106:R106"/>
    <mergeCell ref="B107:B111"/>
    <mergeCell ref="D107:AK107"/>
    <mergeCell ref="AN107:AP107"/>
    <mergeCell ref="H110:H111"/>
    <mergeCell ref="I110:I111"/>
    <mergeCell ref="S110:AK110"/>
    <mergeCell ref="J111:AK111"/>
    <mergeCell ref="AM111:BC111"/>
    <mergeCell ref="C114:K114"/>
    <mergeCell ref="M114:N114"/>
    <mergeCell ref="O114:AJ114"/>
    <mergeCell ref="AM114:BC114"/>
    <mergeCell ref="B116:AK116"/>
    <mergeCell ref="AS107:AU107"/>
    <mergeCell ref="C108:C111"/>
    <mergeCell ref="D108:G111"/>
    <mergeCell ref="H108:H109"/>
    <mergeCell ref="I108:I109"/>
    <mergeCell ref="J108:AK108"/>
    <mergeCell ref="AN108:AP108"/>
    <mergeCell ref="AS108:AU108"/>
    <mergeCell ref="J109:AK109"/>
    <mergeCell ref="AM109:BC109"/>
    <mergeCell ref="B120:B122"/>
    <mergeCell ref="C120:F122"/>
    <mergeCell ref="I120:AK120"/>
    <mergeCell ref="AM120:BC122"/>
    <mergeCell ref="I121:AK121"/>
    <mergeCell ref="I122:AK122"/>
    <mergeCell ref="AS117:AU117"/>
    <mergeCell ref="B118:C118"/>
    <mergeCell ref="D118:Q118"/>
    <mergeCell ref="AN118:AP118"/>
    <mergeCell ref="AS118:AU118"/>
    <mergeCell ref="C119:AK119"/>
    <mergeCell ref="AN119:AP119"/>
    <mergeCell ref="AS119:AU119"/>
    <mergeCell ref="C123:AK123"/>
    <mergeCell ref="B125:K125"/>
    <mergeCell ref="M125:N125"/>
    <mergeCell ref="O125:AJ125"/>
    <mergeCell ref="AM125:BC125"/>
    <mergeCell ref="B127:AK127"/>
    <mergeCell ref="L131:AA131"/>
    <mergeCell ref="L132:AA132"/>
    <mergeCell ref="B131:K132"/>
    <mergeCell ref="AC131:AC132"/>
    <mergeCell ref="AD131:AD132"/>
    <mergeCell ref="B144:Q144"/>
    <mergeCell ref="B146:AK146"/>
    <mergeCell ref="AI147:AK147"/>
    <mergeCell ref="AM134:BC134"/>
    <mergeCell ref="D138:AI138"/>
    <mergeCell ref="F139:AJ139"/>
    <mergeCell ref="AN139:BC139"/>
    <mergeCell ref="B141:AK141"/>
    <mergeCell ref="B143:Q143"/>
    <mergeCell ref="AM143:BC143"/>
    <mergeCell ref="AM144:BC144"/>
    <mergeCell ref="B154:E157"/>
    <mergeCell ref="G154:AK154"/>
    <mergeCell ref="G155:AJ155"/>
    <mergeCell ref="AN155:BC156"/>
    <mergeCell ref="G156:AJ156"/>
    <mergeCell ref="G157:AJ157"/>
    <mergeCell ref="C148:AK148"/>
    <mergeCell ref="AI150:AK150"/>
    <mergeCell ref="C151:AK151"/>
    <mergeCell ref="B153:E153"/>
    <mergeCell ref="F153:AJ153"/>
    <mergeCell ref="AN153:BC153"/>
    <mergeCell ref="B162:E165"/>
    <mergeCell ref="G162:AJ162"/>
    <mergeCell ref="G163:AJ163"/>
    <mergeCell ref="AN163:BC164"/>
    <mergeCell ref="G164:AJ164"/>
    <mergeCell ref="G165:AJ165"/>
    <mergeCell ref="B158:E161"/>
    <mergeCell ref="G158:AJ158"/>
    <mergeCell ref="G159:AJ159"/>
    <mergeCell ref="AN159:BC160"/>
    <mergeCell ref="G160:AJ160"/>
    <mergeCell ref="G161:AK161"/>
    <mergeCell ref="B170:E173"/>
    <mergeCell ref="G170:AJ170"/>
    <mergeCell ref="G171:AJ171"/>
    <mergeCell ref="AN171:BC172"/>
    <mergeCell ref="G172:AJ172"/>
    <mergeCell ref="G173:AJ173"/>
    <mergeCell ref="B166:E169"/>
    <mergeCell ref="G166:AJ166"/>
    <mergeCell ref="G167:AJ167"/>
    <mergeCell ref="AN167:BC168"/>
    <mergeCell ref="G168:AJ168"/>
    <mergeCell ref="G169:AK169"/>
    <mergeCell ref="AN181:BC182"/>
    <mergeCell ref="G182:AK182"/>
    <mergeCell ref="B186:AD186"/>
    <mergeCell ref="AE186:AJ186"/>
    <mergeCell ref="AM186:BC186"/>
    <mergeCell ref="B174:E177"/>
    <mergeCell ref="G174:AK174"/>
    <mergeCell ref="G175:AJ175"/>
    <mergeCell ref="AN175:BC176"/>
    <mergeCell ref="G176:AJ176"/>
    <mergeCell ref="G177:AJ177"/>
    <mergeCell ref="C187:AD187"/>
    <mergeCell ref="AE187:AK187"/>
    <mergeCell ref="C188:AD188"/>
    <mergeCell ref="AE188:AK188"/>
    <mergeCell ref="C189:AD189"/>
    <mergeCell ref="AE189:AK189"/>
    <mergeCell ref="B179:AK179"/>
    <mergeCell ref="B181:E182"/>
    <mergeCell ref="G181:AK181"/>
    <mergeCell ref="C195:AK195"/>
    <mergeCell ref="C198:AI198"/>
    <mergeCell ref="E200:F200"/>
    <mergeCell ref="H200:I200"/>
    <mergeCell ref="K200:L200"/>
    <mergeCell ref="O200:Q200"/>
    <mergeCell ref="R200:AI200"/>
    <mergeCell ref="C190:AD190"/>
    <mergeCell ref="AE190:AK190"/>
    <mergeCell ref="C191:AD191"/>
    <mergeCell ref="AE191:AK191"/>
    <mergeCell ref="C192:AD192"/>
    <mergeCell ref="AE192:AK192"/>
    <mergeCell ref="B209:B211"/>
    <mergeCell ref="C209:AJ209"/>
    <mergeCell ref="C210:AJ210"/>
    <mergeCell ref="C211:AJ211"/>
    <mergeCell ref="C212:AJ212"/>
    <mergeCell ref="C213:AJ213"/>
    <mergeCell ref="O201:Q201"/>
    <mergeCell ref="R201:S201"/>
    <mergeCell ref="T201:X201"/>
    <mergeCell ref="Y201:Z201"/>
    <mergeCell ref="AA201:AI201"/>
    <mergeCell ref="B208:AK208"/>
    <mergeCell ref="B229:AK229"/>
    <mergeCell ref="C230:AJ230"/>
    <mergeCell ref="C231:AJ231"/>
    <mergeCell ref="C224:I224"/>
    <mergeCell ref="J224:AJ224"/>
    <mergeCell ref="C225:I225"/>
    <mergeCell ref="J225:AJ225"/>
    <mergeCell ref="B226:B227"/>
    <mergeCell ref="C226:I227"/>
    <mergeCell ref="J226:AJ226"/>
    <mergeCell ref="J227:AJ227"/>
    <mergeCell ref="B221:B222"/>
    <mergeCell ref="C221:I222"/>
    <mergeCell ref="J221:AJ221"/>
    <mergeCell ref="J222:AJ222"/>
    <mergeCell ref="C223:I223"/>
    <mergeCell ref="J223:AJ223"/>
    <mergeCell ref="B215:AK215"/>
    <mergeCell ref="C216:I216"/>
    <mergeCell ref="J216:AJ216"/>
    <mergeCell ref="B217:B220"/>
    <mergeCell ref="C217:I220"/>
    <mergeCell ref="J217:AJ217"/>
    <mergeCell ref="J218:AJ218"/>
    <mergeCell ref="J219:AJ219"/>
    <mergeCell ref="J220:AJ220"/>
    <mergeCell ref="I8:J8"/>
    <mergeCell ref="L8:M8"/>
    <mergeCell ref="H11:AK11"/>
    <mergeCell ref="AM20:BC20"/>
    <mergeCell ref="C21:P21"/>
    <mergeCell ref="Q21:V21"/>
    <mergeCell ref="Y21:Y22"/>
    <mergeCell ref="AM21:BC21"/>
    <mergeCell ref="C22:P22"/>
    <mergeCell ref="Q22:V22"/>
    <mergeCell ref="B17:W17"/>
    <mergeCell ref="C18:P18"/>
    <mergeCell ref="Q18:V18"/>
    <mergeCell ref="D19:P19"/>
    <mergeCell ref="Q19:V19"/>
    <mergeCell ref="E20:P20"/>
    <mergeCell ref="Q20:V20"/>
  </mergeCells>
  <phoneticPr fontId="14"/>
  <conditionalFormatting sqref="B27:Z28">
    <cfRule type="expression" dxfId="369" priority="50">
      <formula>$Y$25="○"</formula>
    </cfRule>
  </conditionalFormatting>
  <conditionalFormatting sqref="B93:AK93">
    <cfRule type="expression" dxfId="368" priority="53">
      <formula>$AI$93=""</formula>
    </cfRule>
  </conditionalFormatting>
  <conditionalFormatting sqref="B95:AK95">
    <cfRule type="expression" dxfId="367" priority="52">
      <formula>$AI$95=""</formula>
    </cfRule>
  </conditionalFormatting>
  <conditionalFormatting sqref="B117:AK125">
    <cfRule type="expression" dxfId="366" priority="54">
      <formula>$AM$116=""</formula>
    </cfRule>
  </conditionalFormatting>
  <conditionalFormatting sqref="B125:AK125">
    <cfRule type="expression" dxfId="365" priority="56">
      <formula>$S$118&lt;&gt;"×"</formula>
    </cfRule>
  </conditionalFormatting>
  <conditionalFormatting sqref="B128:AK139 B142:AK144">
    <cfRule type="expression" dxfId="364" priority="20">
      <formula>$AI$147="該当"</formula>
    </cfRule>
  </conditionalFormatting>
  <conditionalFormatting sqref="B142:AK144">
    <cfRule type="expression" dxfId="363" priority="21">
      <formula>$AM$141="表示不要"</formula>
    </cfRule>
  </conditionalFormatting>
  <conditionalFormatting sqref="B147:AK148">
    <cfRule type="expression" dxfId="362" priority="65">
      <formula>$AI$147=""</formula>
    </cfRule>
  </conditionalFormatting>
  <conditionalFormatting sqref="B150:AK151">
    <cfRule type="expression" dxfId="361" priority="66">
      <formula>$AI$150=""</formula>
    </cfRule>
  </conditionalFormatting>
  <conditionalFormatting sqref="B179:AK182">
    <cfRule type="expression" dxfId="360" priority="55">
      <formula>$AI$147="該当"</formula>
    </cfRule>
  </conditionalFormatting>
  <conditionalFormatting sqref="C103:AK103">
    <cfRule type="expression" dxfId="359" priority="64">
      <formula>$T$98&lt;&gt;"×"</formula>
    </cfRule>
  </conditionalFormatting>
  <conditionalFormatting sqref="C114:AK114">
    <cfRule type="expression" dxfId="358" priority="63">
      <formula>$T$106&lt;&gt;"×"</formula>
    </cfRule>
  </conditionalFormatting>
  <conditionalFormatting sqref="S118">
    <cfRule type="expression" dxfId="357" priority="60">
      <formula>$S$118="○"</formula>
    </cfRule>
  </conditionalFormatting>
  <conditionalFormatting sqref="T98">
    <cfRule type="expression" dxfId="356" priority="62">
      <formula>$T$98="○"</formula>
    </cfRule>
  </conditionalFormatting>
  <conditionalFormatting sqref="T106">
    <cfRule type="expression" dxfId="355" priority="61">
      <formula>$T$106="○"</formula>
    </cfRule>
  </conditionalFormatting>
  <conditionalFormatting sqref="X20:Y20">
    <cfRule type="expression" dxfId="354" priority="47">
      <formula>$Y$20&lt;&gt;"×"</formula>
    </cfRule>
  </conditionalFormatting>
  <conditionalFormatting sqref="Y25:Y26">
    <cfRule type="expression" dxfId="353" priority="51">
      <formula>$Y$25="○"</formula>
    </cfRule>
  </conditionalFormatting>
  <conditionalFormatting sqref="Z25:Z27">
    <cfRule type="expression" dxfId="352" priority="49">
      <formula>$Y$25="○"</formula>
    </cfRule>
  </conditionalFormatting>
  <conditionalFormatting sqref="AM20:BC20">
    <cfRule type="expression" dxfId="351" priority="46">
      <formula>$Y$20&lt;&gt;"×"</formula>
    </cfRule>
  </conditionalFormatting>
  <conditionalFormatting sqref="AA25:AA28">
    <cfRule type="expression" dxfId="350" priority="48">
      <formula>$Y$25="○"</formula>
    </cfRule>
  </conditionalFormatting>
  <conditionalFormatting sqref="AK209:AK213 AK216:AK227 AK230:AK231">
    <cfRule type="expression" dxfId="349" priority="31">
      <formula>$AK209=""</formula>
    </cfRule>
  </conditionalFormatting>
  <conditionalFormatting sqref="AM21:BC21">
    <cfRule type="expression" dxfId="348" priority="29">
      <formula>$Y$21="○"</formula>
    </cfRule>
  </conditionalFormatting>
  <conditionalFormatting sqref="AM27:BC28">
    <cfRule type="expression" dxfId="347" priority="28">
      <formula>OR($Y$25="○",$AA$25="○")</formula>
    </cfRule>
  </conditionalFormatting>
  <conditionalFormatting sqref="AM37:BC37">
    <cfRule type="expression" dxfId="346" priority="45">
      <formula>$AB$37&lt;&gt;"×"</formula>
    </cfRule>
  </conditionalFormatting>
  <conditionalFormatting sqref="AM42:BC42">
    <cfRule type="expression" dxfId="345" priority="44">
      <formula>$AK$42&lt;&gt;"×"</formula>
    </cfRule>
  </conditionalFormatting>
  <conditionalFormatting sqref="AM44:BC44">
    <cfRule type="expression" dxfId="344" priority="32">
      <formula>OR(AND($AM$54=FALSE,$AE$44=""),AND($AN$54=TRUE,$AE$44&lt;&gt;""))</formula>
    </cfRule>
  </conditionalFormatting>
  <conditionalFormatting sqref="AM46:BC47">
    <cfRule type="expression" dxfId="343" priority="69">
      <formula>OR(AND($AR$51=FALSE,$Y$46=""),AND($AR$51=TRUE,$Y$46&lt;&gt;""))</formula>
    </cfRule>
  </conditionalFormatting>
  <conditionalFormatting sqref="AM60:BC61">
    <cfRule type="expression" dxfId="342" priority="30">
      <formula>$AB$60="○"</formula>
    </cfRule>
  </conditionalFormatting>
  <conditionalFormatting sqref="AM67:BC67">
    <cfRule type="expression" dxfId="341" priority="27">
      <formula>$AH$67&lt;&gt;"×"</formula>
    </cfRule>
  </conditionalFormatting>
  <conditionalFormatting sqref="AM67:BC68">
    <cfRule type="expression" dxfId="340" priority="26">
      <formula>AND($AH$67&lt;&gt;"×",$AH$68&lt;&gt;"×")</formula>
    </cfRule>
  </conditionalFormatting>
  <conditionalFormatting sqref="AM68:BC68">
    <cfRule type="expression" dxfId="339" priority="42">
      <formula>$AH$68&lt;&gt;"×"</formula>
    </cfRule>
  </conditionalFormatting>
  <conditionalFormatting sqref="AM75:BC75">
    <cfRule type="expression" dxfId="338" priority="43">
      <formula>$Z$75&lt;&gt;"×"</formula>
    </cfRule>
  </conditionalFormatting>
  <conditionalFormatting sqref="AM82:BC83">
    <cfRule type="expression" dxfId="337" priority="67">
      <formula>$AI$82&lt;&gt;"×"</formula>
    </cfRule>
  </conditionalFormatting>
  <conditionalFormatting sqref="AM87:BC88">
    <cfRule type="expression" dxfId="336" priority="68">
      <formula>$AI$87&lt;&gt;"×"</formula>
    </cfRule>
  </conditionalFormatting>
  <conditionalFormatting sqref="AM103:BC103">
    <cfRule type="expression" dxfId="335" priority="39">
      <formula>OR($T$98="○",$AK$103="",$AK$103="○")</formula>
    </cfRule>
  </conditionalFormatting>
  <conditionalFormatting sqref="AM109:BC109">
    <cfRule type="expression" dxfId="334" priority="33">
      <formula>OR(AND($AR$107=FALSE,$J$109=""),AND($AR$107=TRUE,$J$109&lt;&gt;""))</formula>
    </cfRule>
  </conditionalFormatting>
  <conditionalFormatting sqref="AM111:BC111">
    <cfRule type="expression" dxfId="333" priority="34">
      <formula>OR(AND($AR$108=FALSE,$J$111=""),AND($AR$108=TRUE,$J$111&lt;&gt;""))</formula>
    </cfRule>
  </conditionalFormatting>
  <conditionalFormatting sqref="AM114:BC114">
    <cfRule type="expression" dxfId="332" priority="41">
      <formula>OR($T$106="○",$AK$114="○",$AK$114="")</formula>
    </cfRule>
  </conditionalFormatting>
  <conditionalFormatting sqref="AM120:BC122">
    <cfRule type="expression" dxfId="331" priority="35">
      <formula>OR(AND($AM$118=TRUE,OR($AR$117=TRUE,$AR$118=TRUE,$AR$119=TRUE)),$AK$125="○")</formula>
    </cfRule>
  </conditionalFormatting>
  <conditionalFormatting sqref="AM125:BC125">
    <cfRule type="expression" dxfId="330" priority="40">
      <formula>OR($S$118="○",$AK$125="○")</formula>
    </cfRule>
  </conditionalFormatting>
  <conditionalFormatting sqref="AN153:BC153">
    <cfRule type="expression" dxfId="329" priority="38">
      <formula>OR($AI$150="該当",AND($AI$147="該当",$AK$153="○"))</formula>
    </cfRule>
  </conditionalFormatting>
  <conditionalFormatting sqref="AN181:BC182">
    <cfRule type="expression" dxfId="328" priority="36">
      <formula>$AK$180&lt;&gt;"×"</formula>
    </cfRule>
  </conditionalFormatting>
  <conditionalFormatting sqref="AM186:BC186">
    <cfRule type="expression" dxfId="327" priority="37">
      <formula>$AK$186&lt;&gt;"×"</formula>
    </cfRule>
  </conditionalFormatting>
  <conditionalFormatting sqref="AN139:BC139">
    <cfRule type="expression" dxfId="326" priority="25">
      <formula>OR(AND($AM$139=FALSE),AND($AM$139=TRUE,$F$139&lt;&gt;""))</formula>
    </cfRule>
  </conditionalFormatting>
  <conditionalFormatting sqref="S143">
    <cfRule type="expression" dxfId="325" priority="22">
      <formula>$S143=""</formula>
    </cfRule>
  </conditionalFormatting>
  <conditionalFormatting sqref="AN155:BC156">
    <cfRule type="expression" dxfId="324" priority="71">
      <formula>OR($AI$150="",AND($AI$150="該当",COUNTIF($AM$154:$AM$157,TRUE)&gt;=1))</formula>
    </cfRule>
  </conditionalFormatting>
  <conditionalFormatting sqref="AN159:BC160">
    <cfRule type="expression" dxfId="323" priority="72">
      <formula>OR($AI$150="",AND($AI$150="該当",COUNTIF($AM$158:$AM$161,TRUE)&gt;=1))</formula>
    </cfRule>
  </conditionalFormatting>
  <conditionalFormatting sqref="AN163:BC164">
    <cfRule type="expression" dxfId="322" priority="73">
      <formula>OR($AI$150="",AND($AI$150="該当",COUNTIF($AM$162:$AM$165,TRUE)&gt;=1))</formula>
    </cfRule>
  </conditionalFormatting>
  <conditionalFormatting sqref="AN167:BC168">
    <cfRule type="expression" dxfId="321" priority="74">
      <formula>OR($AI$150="",AND($AI$150="該当",COUNTIF($AM$166:$AM$169,TRUE)&gt;=1))</formula>
    </cfRule>
  </conditionalFormatting>
  <conditionalFormatting sqref="AN171:BC172">
    <cfRule type="expression" dxfId="320" priority="75">
      <formula>OR($AI$150="",AND($AI$150="該当",COUNTIF($AM$170:$AM$173,TRUE)&gt;=1))</formula>
    </cfRule>
  </conditionalFormatting>
  <conditionalFormatting sqref="AN175:BC176">
    <cfRule type="expression" dxfId="319" priority="76">
      <formula>OR($AI$150="",AND($AI$150="該当",COUNTIF($AM$174:$AM$177,TRUE)&gt;=1))</formula>
    </cfRule>
  </conditionalFormatting>
  <conditionalFormatting sqref="AM20:BC21">
    <cfRule type="expression" dxfId="318" priority="18">
      <formula>AND($Y$20&lt;&gt;"×",$Y$21="○")</formula>
    </cfRule>
  </conditionalFormatting>
  <conditionalFormatting sqref="B67:AK70">
    <cfRule type="expression" dxfId="317" priority="17">
      <formula>$T$67=0</formula>
    </cfRule>
  </conditionalFormatting>
  <conditionalFormatting sqref="C78:AK90">
    <cfRule type="expression" dxfId="316" priority="16">
      <formula>$U$79=0</formula>
    </cfRule>
  </conditionalFormatting>
  <conditionalFormatting sqref="C74:AK75">
    <cfRule type="expression" dxfId="315" priority="15">
      <formula>$AR$74=""</formula>
    </cfRule>
  </conditionalFormatting>
  <conditionalFormatting sqref="B134:AK139">
    <cfRule type="expression" dxfId="314" priority="146">
      <formula>$AM$129&lt;&gt;"×"</formula>
    </cfRule>
  </conditionalFormatting>
  <conditionalFormatting sqref="AM134:BC134">
    <cfRule type="expression" dxfId="313" priority="147">
      <formula>OR($AM$129&lt;&gt;"×",$AK$134="○")</formula>
    </cfRule>
  </conditionalFormatting>
  <conditionalFormatting sqref="AD129:AD130">
    <cfRule type="expression" dxfId="312" priority="4">
      <formula>$AD$129="○"</formula>
    </cfRule>
  </conditionalFormatting>
  <conditionalFormatting sqref="AD131:AD132">
    <cfRule type="expression" dxfId="311" priority="3">
      <formula>$AD$131="○"</formula>
    </cfRule>
  </conditionalFormatting>
  <conditionalFormatting sqref="AM143:BC143">
    <cfRule type="expression" dxfId="310" priority="2">
      <formula>OR($AM$141="表示不要",$S$143="○")</formula>
    </cfRule>
  </conditionalFormatting>
  <conditionalFormatting sqref="AM144:BC144">
    <cfRule type="expression" dxfId="309" priority="1">
      <formula>OR($AM$141="表示不要",$S$144="○")</formula>
    </cfRule>
  </conditionalFormatting>
  <conditionalFormatting sqref="S144">
    <cfRule type="expression" dxfId="308" priority="24">
      <formula>$S144=""</formula>
    </cfRule>
  </conditionalFormatting>
  <dataValidations count="3">
    <dataValidation type="list" allowBlank="1" showInputMessage="1" showErrorMessage="1" sqref="M54:O54" xr:uid="{348997CA-D8A7-4FF8-ADE2-C02CF817F693}">
      <formula1>"令和,平成"</formula1>
    </dataValidation>
    <dataValidation imeMode="hiragana" allowBlank="1" showInputMessage="1" showErrorMessage="1" sqref="X202:X203 T201 U46 T47 T45" xr:uid="{A226FE8D-4A12-433D-BF82-8CAD43026B1C}"/>
    <dataValidation imeMode="halfAlpha" allowBlank="1" showInputMessage="1" showErrorMessage="1" sqref="K200:L200 E200:F200 H200:I200 B13 L13 Q43 AA43 T43 AD43" xr:uid="{DC06D2AC-3E2D-4A03-BFBB-28A94BFF2953}"/>
  </dataValidations>
  <pageMargins left="0.70866141732283472" right="0.70866141732283472" top="0.74803149606299213" bottom="0.74803149606299213" header="0.31496062992125984" footer="0.31496062992125984"/>
  <rowBreaks count="4" manualBreakCount="4">
    <brk id="41" max="37" man="1"/>
    <brk id="91" max="16383" man="1"/>
    <brk id="126" max="16383" man="1"/>
    <brk id="18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114300</xdr:colOff>
                    <xdr:row>36</xdr:row>
                    <xdr:rowOff>19050</xdr:rowOff>
                  </from>
                  <to>
                    <xdr:col>2</xdr:col>
                    <xdr:colOff>95250</xdr:colOff>
                    <xdr:row>36</xdr:row>
                    <xdr:rowOff>219075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4</xdr:col>
                    <xdr:colOff>190500</xdr:colOff>
                    <xdr:row>43</xdr:row>
                    <xdr:rowOff>66675</xdr:rowOff>
                  </from>
                  <to>
                    <xdr:col>6</xdr:col>
                    <xdr:colOff>19050</xdr:colOff>
                    <xdr:row>43</xdr:row>
                    <xdr:rowOff>276225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8</xdr:col>
                    <xdr:colOff>180975</xdr:colOff>
                    <xdr:row>43</xdr:row>
                    <xdr:rowOff>66675</xdr:rowOff>
                  </from>
                  <to>
                    <xdr:col>10</xdr:col>
                    <xdr:colOff>28575</xdr:colOff>
                    <xdr:row>43</xdr:row>
                    <xdr:rowOff>276225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14</xdr:col>
                    <xdr:colOff>180975</xdr:colOff>
                    <xdr:row>43</xdr:row>
                    <xdr:rowOff>66675</xdr:rowOff>
                  </from>
                  <to>
                    <xdr:col>16</xdr:col>
                    <xdr:colOff>28575</xdr:colOff>
                    <xdr:row>43</xdr:row>
                    <xdr:rowOff>276225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21</xdr:col>
                    <xdr:colOff>180975</xdr:colOff>
                    <xdr:row>43</xdr:row>
                    <xdr:rowOff>66675</xdr:rowOff>
                  </from>
                  <to>
                    <xdr:col>23</xdr:col>
                    <xdr:colOff>28575</xdr:colOff>
                    <xdr:row>43</xdr:row>
                    <xdr:rowOff>276225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25</xdr:col>
                    <xdr:colOff>180975</xdr:colOff>
                    <xdr:row>43</xdr:row>
                    <xdr:rowOff>66675</xdr:rowOff>
                  </from>
                  <to>
                    <xdr:col>27</xdr:col>
                    <xdr:colOff>19050</xdr:colOff>
                    <xdr:row>43</xdr:row>
                    <xdr:rowOff>276225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4</xdr:col>
                    <xdr:colOff>190500</xdr:colOff>
                    <xdr:row>44</xdr:row>
                    <xdr:rowOff>219075</xdr:rowOff>
                  </from>
                  <to>
                    <xdr:col>6</xdr:col>
                    <xdr:colOff>19050</xdr:colOff>
                    <xdr:row>46</xdr:row>
                    <xdr:rowOff>19050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11</xdr:col>
                    <xdr:colOff>180975</xdr:colOff>
                    <xdr:row>44</xdr:row>
                    <xdr:rowOff>228600</xdr:rowOff>
                  </from>
                  <to>
                    <xdr:col>13</xdr:col>
                    <xdr:colOff>28575</xdr:colOff>
                    <xdr:row>46</xdr:row>
                    <xdr:rowOff>19050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18</xdr:col>
                    <xdr:colOff>180975</xdr:colOff>
                    <xdr:row>44</xdr:row>
                    <xdr:rowOff>228600</xdr:rowOff>
                  </from>
                  <to>
                    <xdr:col>20</xdr:col>
                    <xdr:colOff>28575</xdr:colOff>
                    <xdr:row>46</xdr:row>
                    <xdr:rowOff>19050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21</xdr:col>
                    <xdr:colOff>190500</xdr:colOff>
                    <xdr:row>53</xdr:row>
                    <xdr:rowOff>28575</xdr:rowOff>
                  </from>
                  <to>
                    <xdr:col>23</xdr:col>
                    <xdr:colOff>28575</xdr:colOff>
                    <xdr:row>54</xdr:row>
                    <xdr:rowOff>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25</xdr:col>
                    <xdr:colOff>180975</xdr:colOff>
                    <xdr:row>53</xdr:row>
                    <xdr:rowOff>28575</xdr:rowOff>
                  </from>
                  <to>
                    <xdr:col>27</xdr:col>
                    <xdr:colOff>28575</xdr:colOff>
                    <xdr:row>54</xdr:row>
                    <xdr:rowOff>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4</xdr:col>
                    <xdr:colOff>190500</xdr:colOff>
                    <xdr:row>54</xdr:row>
                    <xdr:rowOff>152400</xdr:rowOff>
                  </from>
                  <to>
                    <xdr:col>6</xdr:col>
                    <xdr:colOff>9525</xdr:colOff>
                    <xdr:row>55</xdr:row>
                    <xdr:rowOff>76200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2</xdr:col>
                    <xdr:colOff>85725</xdr:colOff>
                    <xdr:row>97</xdr:row>
                    <xdr:rowOff>9525</xdr:rowOff>
                  </from>
                  <to>
                    <xdr:col>3</xdr:col>
                    <xdr:colOff>104775</xdr:colOff>
                    <xdr:row>97</xdr:row>
                    <xdr:rowOff>219075</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12</xdr:col>
                    <xdr:colOff>76200</xdr:colOff>
                    <xdr:row>102</xdr:row>
                    <xdr:rowOff>47625</xdr:rowOff>
                  </from>
                  <to>
                    <xdr:col>13</xdr:col>
                    <xdr:colOff>104775</xdr:colOff>
                    <xdr:row>102</xdr:row>
                    <xdr:rowOff>276225</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2</xdr:col>
                    <xdr:colOff>85725</xdr:colOff>
                    <xdr:row>104</xdr:row>
                    <xdr:rowOff>200025</xdr:rowOff>
                  </from>
                  <to>
                    <xdr:col>3</xdr:col>
                    <xdr:colOff>104775</xdr:colOff>
                    <xdr:row>106</xdr:row>
                    <xdr:rowOff>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12</xdr:col>
                    <xdr:colOff>85725</xdr:colOff>
                    <xdr:row>113</xdr:row>
                    <xdr:rowOff>47625</xdr:rowOff>
                  </from>
                  <to>
                    <xdr:col>13</xdr:col>
                    <xdr:colOff>104775</xdr:colOff>
                    <xdr:row>113</xdr:row>
                    <xdr:rowOff>257175</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1</xdr:col>
                    <xdr:colOff>104775</xdr:colOff>
                    <xdr:row>117</xdr:row>
                    <xdr:rowOff>28575</xdr:rowOff>
                  </from>
                  <to>
                    <xdr:col>2</xdr:col>
                    <xdr:colOff>76200</xdr:colOff>
                    <xdr:row>117</xdr:row>
                    <xdr:rowOff>247650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12</xdr:col>
                    <xdr:colOff>76200</xdr:colOff>
                    <xdr:row>124</xdr:row>
                    <xdr:rowOff>57150</xdr:rowOff>
                  </from>
                  <to>
                    <xdr:col>13</xdr:col>
                    <xdr:colOff>104775</xdr:colOff>
                    <xdr:row>124</xdr:row>
                    <xdr:rowOff>295275</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7</xdr:col>
                    <xdr:colOff>0</xdr:colOff>
                    <xdr:row>107</xdr:row>
                    <xdr:rowOff>219075</xdr:rowOff>
                  </from>
                  <to>
                    <xdr:col>8</xdr:col>
                    <xdr:colOff>28575</xdr:colOff>
                    <xdr:row>108</xdr:row>
                    <xdr:rowOff>190500</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7</xdr:col>
                    <xdr:colOff>0</xdr:colOff>
                    <xdr:row>109</xdr:row>
                    <xdr:rowOff>238125</xdr:rowOff>
                  </from>
                  <to>
                    <xdr:col>8</xdr:col>
                    <xdr:colOff>28575</xdr:colOff>
                    <xdr:row>110</xdr:row>
                    <xdr:rowOff>209550</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5</xdr:col>
                    <xdr:colOff>190500</xdr:colOff>
                    <xdr:row>119</xdr:row>
                    <xdr:rowOff>9525</xdr:rowOff>
                  </from>
                  <to>
                    <xdr:col>7</xdr:col>
                    <xdr:colOff>0</xdr:colOff>
                    <xdr:row>119</xdr:row>
                    <xdr:rowOff>304800</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5</xdr:col>
                    <xdr:colOff>190500</xdr:colOff>
                    <xdr:row>120</xdr:row>
                    <xdr:rowOff>114300</xdr:rowOff>
                  </from>
                  <to>
                    <xdr:col>7</xdr:col>
                    <xdr:colOff>0</xdr:colOff>
                    <xdr:row>120</xdr:row>
                    <xdr:rowOff>333375</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5</xdr:col>
                    <xdr:colOff>190500</xdr:colOff>
                    <xdr:row>121</xdr:row>
                    <xdr:rowOff>142875</xdr:rowOff>
                  </from>
                  <to>
                    <xdr:col>7</xdr:col>
                    <xdr:colOff>0</xdr:colOff>
                    <xdr:row>121</xdr:row>
                    <xdr:rowOff>333375</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4</xdr:col>
                    <xdr:colOff>190500</xdr:colOff>
                    <xdr:row>152</xdr:row>
                    <xdr:rowOff>152400</xdr:rowOff>
                  </from>
                  <to>
                    <xdr:col>6</xdr:col>
                    <xdr:colOff>0</xdr:colOff>
                    <xdr:row>154</xdr:row>
                    <xdr:rowOff>19050</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4</xdr:col>
                    <xdr:colOff>190500</xdr:colOff>
                    <xdr:row>153</xdr:row>
                    <xdr:rowOff>161925</xdr:rowOff>
                  </from>
                  <to>
                    <xdr:col>6</xdr:col>
                    <xdr:colOff>0</xdr:colOff>
                    <xdr:row>155</xdr:row>
                    <xdr:rowOff>28575</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4</xdr:col>
                    <xdr:colOff>190500</xdr:colOff>
                    <xdr:row>154</xdr:row>
                    <xdr:rowOff>152400</xdr:rowOff>
                  </from>
                  <to>
                    <xdr:col>6</xdr:col>
                    <xdr:colOff>0</xdr:colOff>
                    <xdr:row>156</xdr:row>
                    <xdr:rowOff>28575</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4</xdr:col>
                    <xdr:colOff>190500</xdr:colOff>
                    <xdr:row>155</xdr:row>
                    <xdr:rowOff>152400</xdr:rowOff>
                  </from>
                  <to>
                    <xdr:col>6</xdr:col>
                    <xdr:colOff>0</xdr:colOff>
                    <xdr:row>157</xdr:row>
                    <xdr:rowOff>28575</xdr:rowOff>
                  </to>
                </anchor>
              </controlPr>
            </control>
          </mc:Choice>
        </mc:AlternateContent>
        <mc:AlternateContent xmlns:mc="http://schemas.openxmlformats.org/markup-compatibility/2006">
          <mc:Choice Requires="x14">
            <control shapeId="35868" r:id="rId31" name="Check Box 28">
              <controlPr defaultSize="0" autoFill="0" autoLine="0" autoPict="0">
                <anchor moveWithCells="1">
                  <from>
                    <xdr:col>4</xdr:col>
                    <xdr:colOff>190500</xdr:colOff>
                    <xdr:row>157</xdr:row>
                    <xdr:rowOff>38100</xdr:rowOff>
                  </from>
                  <to>
                    <xdr:col>6</xdr:col>
                    <xdr:colOff>0</xdr:colOff>
                    <xdr:row>157</xdr:row>
                    <xdr:rowOff>257175</xdr:rowOff>
                  </to>
                </anchor>
              </controlPr>
            </control>
          </mc:Choice>
        </mc:AlternateContent>
        <mc:AlternateContent xmlns:mc="http://schemas.openxmlformats.org/markup-compatibility/2006">
          <mc:Choice Requires="x14">
            <control shapeId="35869" r:id="rId32" name="Check Box 29">
              <controlPr defaultSize="0" autoFill="0" autoLine="0" autoPict="0">
                <anchor moveWithCells="1">
                  <from>
                    <xdr:col>4</xdr:col>
                    <xdr:colOff>190500</xdr:colOff>
                    <xdr:row>157</xdr:row>
                    <xdr:rowOff>295275</xdr:rowOff>
                  </from>
                  <to>
                    <xdr:col>6</xdr:col>
                    <xdr:colOff>0</xdr:colOff>
                    <xdr:row>159</xdr:row>
                    <xdr:rowOff>28575</xdr:rowOff>
                  </to>
                </anchor>
              </controlPr>
            </control>
          </mc:Choice>
        </mc:AlternateContent>
        <mc:AlternateContent xmlns:mc="http://schemas.openxmlformats.org/markup-compatibility/2006">
          <mc:Choice Requires="x14">
            <control shapeId="35870" r:id="rId33" name="Check Box 30">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mc:AlternateContent xmlns:mc="http://schemas.openxmlformats.org/markup-compatibility/2006">
          <mc:Choice Requires="x14">
            <control shapeId="35871" r:id="rId34" name="Check Box 31">
              <controlPr defaultSize="0" autoFill="0" autoLine="0" autoPict="0">
                <anchor moveWithCells="1">
                  <from>
                    <xdr:col>4</xdr:col>
                    <xdr:colOff>190500</xdr:colOff>
                    <xdr:row>159</xdr:row>
                    <xdr:rowOff>142875</xdr:rowOff>
                  </from>
                  <to>
                    <xdr:col>6</xdr:col>
                    <xdr:colOff>0</xdr:colOff>
                    <xdr:row>161</xdr:row>
                    <xdr:rowOff>28575</xdr:rowOff>
                  </to>
                </anchor>
              </controlPr>
            </control>
          </mc:Choice>
        </mc:AlternateContent>
        <mc:AlternateContent xmlns:mc="http://schemas.openxmlformats.org/markup-compatibility/2006">
          <mc:Choice Requires="x14">
            <control shapeId="35872" r:id="rId35" name="Check Box 32">
              <controlPr defaultSize="0" autoFill="0" autoLine="0" autoPict="0">
                <anchor moveWithCells="1">
                  <from>
                    <xdr:col>4</xdr:col>
                    <xdr:colOff>190500</xdr:colOff>
                    <xdr:row>160</xdr:row>
                    <xdr:rowOff>142875</xdr:rowOff>
                  </from>
                  <to>
                    <xdr:col>6</xdr:col>
                    <xdr:colOff>0</xdr:colOff>
                    <xdr:row>162</xdr:row>
                    <xdr:rowOff>28575</xdr:rowOff>
                  </to>
                </anchor>
              </controlPr>
            </control>
          </mc:Choice>
        </mc:AlternateContent>
        <mc:AlternateContent xmlns:mc="http://schemas.openxmlformats.org/markup-compatibility/2006">
          <mc:Choice Requires="x14">
            <control shapeId="35873" r:id="rId36" name="Check Box 33">
              <controlPr defaultSize="0" autoFill="0" autoLine="0" autoPict="0">
                <anchor moveWithCells="1">
                  <from>
                    <xdr:col>4</xdr:col>
                    <xdr:colOff>190500</xdr:colOff>
                    <xdr:row>162</xdr:row>
                    <xdr:rowOff>28575</xdr:rowOff>
                  </from>
                  <to>
                    <xdr:col>6</xdr:col>
                    <xdr:colOff>0</xdr:colOff>
                    <xdr:row>162</xdr:row>
                    <xdr:rowOff>247650</xdr:rowOff>
                  </to>
                </anchor>
              </controlPr>
            </control>
          </mc:Choice>
        </mc:AlternateContent>
        <mc:AlternateContent xmlns:mc="http://schemas.openxmlformats.org/markup-compatibility/2006">
          <mc:Choice Requires="x14">
            <control shapeId="35874" r:id="rId37" name="Check Box 34">
              <controlPr defaultSize="0" autoFill="0" autoLine="0" autoPict="0">
                <anchor moveWithCells="1">
                  <from>
                    <xdr:col>4</xdr:col>
                    <xdr:colOff>190500</xdr:colOff>
                    <xdr:row>162</xdr:row>
                    <xdr:rowOff>266700</xdr:rowOff>
                  </from>
                  <to>
                    <xdr:col>6</xdr:col>
                    <xdr:colOff>0</xdr:colOff>
                    <xdr:row>164</xdr:row>
                    <xdr:rowOff>28575</xdr:rowOff>
                  </to>
                </anchor>
              </controlPr>
            </control>
          </mc:Choice>
        </mc:AlternateContent>
        <mc:AlternateContent xmlns:mc="http://schemas.openxmlformats.org/markup-compatibility/2006">
          <mc:Choice Requires="x14">
            <control shapeId="35875" r:id="rId38" name="Check Box 35">
              <controlPr defaultSize="0" autoFill="0" autoLine="0" autoPict="0">
                <anchor moveWithCells="1">
                  <from>
                    <xdr:col>4</xdr:col>
                    <xdr:colOff>190500</xdr:colOff>
                    <xdr:row>163</xdr:row>
                    <xdr:rowOff>142875</xdr:rowOff>
                  </from>
                  <to>
                    <xdr:col>6</xdr:col>
                    <xdr:colOff>0</xdr:colOff>
                    <xdr:row>165</xdr:row>
                    <xdr:rowOff>28575</xdr:rowOff>
                  </to>
                </anchor>
              </controlPr>
            </control>
          </mc:Choice>
        </mc:AlternateContent>
        <mc:AlternateContent xmlns:mc="http://schemas.openxmlformats.org/markup-compatibility/2006">
          <mc:Choice Requires="x14">
            <control shapeId="35876" r:id="rId39" name="Check Box 36">
              <controlPr defaultSize="0" autoFill="0" autoLine="0" autoPict="0">
                <anchor moveWithCells="1">
                  <from>
                    <xdr:col>4</xdr:col>
                    <xdr:colOff>190500</xdr:colOff>
                    <xdr:row>165</xdr:row>
                    <xdr:rowOff>28575</xdr:rowOff>
                  </from>
                  <to>
                    <xdr:col>6</xdr:col>
                    <xdr:colOff>0</xdr:colOff>
                    <xdr:row>165</xdr:row>
                    <xdr:rowOff>247650</xdr:rowOff>
                  </to>
                </anchor>
              </controlPr>
            </control>
          </mc:Choice>
        </mc:AlternateContent>
        <mc:AlternateContent xmlns:mc="http://schemas.openxmlformats.org/markup-compatibility/2006">
          <mc:Choice Requires="x14">
            <control shapeId="35877" r:id="rId40" name="Check Box 37">
              <controlPr defaultSize="0" autoFill="0" autoLine="0" autoPict="0">
                <anchor moveWithCells="1">
                  <from>
                    <xdr:col>4</xdr:col>
                    <xdr:colOff>190500</xdr:colOff>
                    <xdr:row>165</xdr:row>
                    <xdr:rowOff>257175</xdr:rowOff>
                  </from>
                  <to>
                    <xdr:col>6</xdr:col>
                    <xdr:colOff>0</xdr:colOff>
                    <xdr:row>167</xdr:row>
                    <xdr:rowOff>28575</xdr:rowOff>
                  </to>
                </anchor>
              </controlPr>
            </control>
          </mc:Choice>
        </mc:AlternateContent>
        <mc:AlternateContent xmlns:mc="http://schemas.openxmlformats.org/markup-compatibility/2006">
          <mc:Choice Requires="x14">
            <control shapeId="35878" r:id="rId41" name="Check Box 38">
              <controlPr defaultSize="0" autoFill="0" autoLine="0" autoPict="0">
                <anchor moveWithCells="1">
                  <from>
                    <xdr:col>4</xdr:col>
                    <xdr:colOff>190500</xdr:colOff>
                    <xdr:row>166</xdr:row>
                    <xdr:rowOff>142875</xdr:rowOff>
                  </from>
                  <to>
                    <xdr:col>6</xdr:col>
                    <xdr:colOff>0</xdr:colOff>
                    <xdr:row>168</xdr:row>
                    <xdr:rowOff>28575</xdr:rowOff>
                  </to>
                </anchor>
              </controlPr>
            </control>
          </mc:Choice>
        </mc:AlternateContent>
        <mc:AlternateContent xmlns:mc="http://schemas.openxmlformats.org/markup-compatibility/2006">
          <mc:Choice Requires="x14">
            <control shapeId="35879" r:id="rId42" name="Check Box 39">
              <controlPr defaultSize="0" autoFill="0" autoLine="0" autoPict="0">
                <anchor moveWithCells="1">
                  <from>
                    <xdr:col>4</xdr:col>
                    <xdr:colOff>190500</xdr:colOff>
                    <xdr:row>167</xdr:row>
                    <xdr:rowOff>142875</xdr:rowOff>
                  </from>
                  <to>
                    <xdr:col>6</xdr:col>
                    <xdr:colOff>0</xdr:colOff>
                    <xdr:row>169</xdr:row>
                    <xdr:rowOff>28575</xdr:rowOff>
                  </to>
                </anchor>
              </controlPr>
            </control>
          </mc:Choice>
        </mc:AlternateContent>
        <mc:AlternateContent xmlns:mc="http://schemas.openxmlformats.org/markup-compatibility/2006">
          <mc:Choice Requires="x14">
            <control shapeId="35880" r:id="rId43" name="Check Box 40">
              <controlPr defaultSize="0" autoFill="0" autoLine="0" autoPict="0">
                <anchor moveWithCells="1">
                  <from>
                    <xdr:col>4</xdr:col>
                    <xdr:colOff>190500</xdr:colOff>
                    <xdr:row>168</xdr:row>
                    <xdr:rowOff>142875</xdr:rowOff>
                  </from>
                  <to>
                    <xdr:col>6</xdr:col>
                    <xdr:colOff>0</xdr:colOff>
                    <xdr:row>170</xdr:row>
                    <xdr:rowOff>28575</xdr:rowOff>
                  </to>
                </anchor>
              </controlPr>
            </control>
          </mc:Choice>
        </mc:AlternateContent>
        <mc:AlternateContent xmlns:mc="http://schemas.openxmlformats.org/markup-compatibility/2006">
          <mc:Choice Requires="x14">
            <control shapeId="35881" r:id="rId44" name="Check Box 41">
              <controlPr defaultSize="0" autoFill="0" autoLine="0" autoPict="0">
                <anchor moveWithCells="1">
                  <from>
                    <xdr:col>4</xdr:col>
                    <xdr:colOff>190500</xdr:colOff>
                    <xdr:row>170</xdr:row>
                    <xdr:rowOff>28575</xdr:rowOff>
                  </from>
                  <to>
                    <xdr:col>6</xdr:col>
                    <xdr:colOff>0</xdr:colOff>
                    <xdr:row>170</xdr:row>
                    <xdr:rowOff>228600</xdr:rowOff>
                  </to>
                </anchor>
              </controlPr>
            </control>
          </mc:Choice>
        </mc:AlternateContent>
        <mc:AlternateContent xmlns:mc="http://schemas.openxmlformats.org/markup-compatibility/2006">
          <mc:Choice Requires="x14">
            <control shapeId="35882" r:id="rId45" name="Check Box 42">
              <controlPr defaultSize="0" autoFill="0" autoLine="0" autoPict="0">
                <anchor moveWithCells="1">
                  <from>
                    <xdr:col>4</xdr:col>
                    <xdr:colOff>190500</xdr:colOff>
                    <xdr:row>170</xdr:row>
                    <xdr:rowOff>257175</xdr:rowOff>
                  </from>
                  <to>
                    <xdr:col>6</xdr:col>
                    <xdr:colOff>0</xdr:colOff>
                    <xdr:row>172</xdr:row>
                    <xdr:rowOff>28575</xdr:rowOff>
                  </to>
                </anchor>
              </controlPr>
            </control>
          </mc:Choice>
        </mc:AlternateContent>
        <mc:AlternateContent xmlns:mc="http://schemas.openxmlformats.org/markup-compatibility/2006">
          <mc:Choice Requires="x14">
            <control shapeId="35883" r:id="rId46" name="Check Box 43">
              <controlPr defaultSize="0" autoFill="0" autoLine="0" autoPict="0">
                <anchor moveWithCells="1">
                  <from>
                    <xdr:col>4</xdr:col>
                    <xdr:colOff>190500</xdr:colOff>
                    <xdr:row>171</xdr:row>
                    <xdr:rowOff>142875</xdr:rowOff>
                  </from>
                  <to>
                    <xdr:col>6</xdr:col>
                    <xdr:colOff>0</xdr:colOff>
                    <xdr:row>173</xdr:row>
                    <xdr:rowOff>28575</xdr:rowOff>
                  </to>
                </anchor>
              </controlPr>
            </control>
          </mc:Choice>
        </mc:AlternateContent>
        <mc:AlternateContent xmlns:mc="http://schemas.openxmlformats.org/markup-compatibility/2006">
          <mc:Choice Requires="x14">
            <control shapeId="35884" r:id="rId47" name="Check Box 44">
              <controlPr defaultSize="0" autoFill="0" autoLine="0" autoPict="0">
                <anchor moveWithCells="1">
                  <from>
                    <xdr:col>4</xdr:col>
                    <xdr:colOff>190500</xdr:colOff>
                    <xdr:row>172</xdr:row>
                    <xdr:rowOff>142875</xdr:rowOff>
                  </from>
                  <to>
                    <xdr:col>6</xdr:col>
                    <xdr:colOff>0</xdr:colOff>
                    <xdr:row>174</xdr:row>
                    <xdr:rowOff>28575</xdr:rowOff>
                  </to>
                </anchor>
              </controlPr>
            </control>
          </mc:Choice>
        </mc:AlternateContent>
        <mc:AlternateContent xmlns:mc="http://schemas.openxmlformats.org/markup-compatibility/2006">
          <mc:Choice Requires="x14">
            <control shapeId="35885" r:id="rId48" name="Check Box 45">
              <controlPr defaultSize="0" autoFill="0" autoLine="0" autoPict="0">
                <anchor moveWithCells="1">
                  <from>
                    <xdr:col>4</xdr:col>
                    <xdr:colOff>190500</xdr:colOff>
                    <xdr:row>172</xdr:row>
                    <xdr:rowOff>142875</xdr:rowOff>
                  </from>
                  <to>
                    <xdr:col>6</xdr:col>
                    <xdr:colOff>0</xdr:colOff>
                    <xdr:row>174</xdr:row>
                    <xdr:rowOff>28575</xdr:rowOff>
                  </to>
                </anchor>
              </controlPr>
            </control>
          </mc:Choice>
        </mc:AlternateContent>
        <mc:AlternateContent xmlns:mc="http://schemas.openxmlformats.org/markup-compatibility/2006">
          <mc:Choice Requires="x14">
            <control shapeId="35886" r:id="rId49" name="Check Box 46">
              <controlPr defaultSize="0" autoFill="0" autoLine="0" autoPict="0">
                <anchor moveWithCells="1">
                  <from>
                    <xdr:col>4</xdr:col>
                    <xdr:colOff>190500</xdr:colOff>
                    <xdr:row>173</xdr:row>
                    <xdr:rowOff>142875</xdr:rowOff>
                  </from>
                  <to>
                    <xdr:col>6</xdr:col>
                    <xdr:colOff>0</xdr:colOff>
                    <xdr:row>175</xdr:row>
                    <xdr:rowOff>28575</xdr:rowOff>
                  </to>
                </anchor>
              </controlPr>
            </control>
          </mc:Choice>
        </mc:AlternateContent>
        <mc:AlternateContent xmlns:mc="http://schemas.openxmlformats.org/markup-compatibility/2006">
          <mc:Choice Requires="x14">
            <control shapeId="35887" r:id="rId50" name="Check Box 47">
              <controlPr defaultSize="0" autoFill="0" autoLine="0" autoPict="0">
                <anchor moveWithCells="1">
                  <from>
                    <xdr:col>4</xdr:col>
                    <xdr:colOff>190500</xdr:colOff>
                    <xdr:row>174</xdr:row>
                    <xdr:rowOff>142875</xdr:rowOff>
                  </from>
                  <to>
                    <xdr:col>6</xdr:col>
                    <xdr:colOff>0</xdr:colOff>
                    <xdr:row>176</xdr:row>
                    <xdr:rowOff>28575</xdr:rowOff>
                  </to>
                </anchor>
              </controlPr>
            </control>
          </mc:Choice>
        </mc:AlternateContent>
        <mc:AlternateContent xmlns:mc="http://schemas.openxmlformats.org/markup-compatibility/2006">
          <mc:Choice Requires="x14">
            <control shapeId="35888" r:id="rId51" name="Check Box 48">
              <controlPr defaultSize="0" autoFill="0" autoLine="0" autoPict="0">
                <anchor moveWithCells="1">
                  <from>
                    <xdr:col>4</xdr:col>
                    <xdr:colOff>190500</xdr:colOff>
                    <xdr:row>175</xdr:row>
                    <xdr:rowOff>142875</xdr:rowOff>
                  </from>
                  <to>
                    <xdr:col>6</xdr:col>
                    <xdr:colOff>0</xdr:colOff>
                    <xdr:row>177</xdr:row>
                    <xdr:rowOff>28575</xdr:rowOff>
                  </to>
                </anchor>
              </controlPr>
            </control>
          </mc:Choice>
        </mc:AlternateContent>
        <mc:AlternateContent xmlns:mc="http://schemas.openxmlformats.org/markup-compatibility/2006">
          <mc:Choice Requires="x14">
            <control shapeId="35889" r:id="rId52" name="Check Box 49">
              <controlPr defaultSize="0" autoFill="0" autoLine="0" autoPict="0">
                <anchor moveWithCells="1">
                  <from>
                    <xdr:col>4</xdr:col>
                    <xdr:colOff>200025</xdr:colOff>
                    <xdr:row>180</xdr:row>
                    <xdr:rowOff>47625</xdr:rowOff>
                  </from>
                  <to>
                    <xdr:col>6</xdr:col>
                    <xdr:colOff>9525</xdr:colOff>
                    <xdr:row>180</xdr:row>
                    <xdr:rowOff>266700</xdr:rowOff>
                  </to>
                </anchor>
              </controlPr>
            </control>
          </mc:Choice>
        </mc:AlternateContent>
        <mc:AlternateContent xmlns:mc="http://schemas.openxmlformats.org/markup-compatibility/2006">
          <mc:Choice Requires="x14">
            <control shapeId="35890" r:id="rId53" name="Check Box 50">
              <controlPr defaultSize="0" autoFill="0" autoLine="0" autoPict="0">
                <anchor moveWithCells="1">
                  <from>
                    <xdr:col>4</xdr:col>
                    <xdr:colOff>200025</xdr:colOff>
                    <xdr:row>181</xdr:row>
                    <xdr:rowOff>9525</xdr:rowOff>
                  </from>
                  <to>
                    <xdr:col>6</xdr:col>
                    <xdr:colOff>19050</xdr:colOff>
                    <xdr:row>181</xdr:row>
                    <xdr:rowOff>228600</xdr:rowOff>
                  </to>
                </anchor>
              </controlPr>
            </control>
          </mc:Choice>
        </mc:AlternateContent>
        <mc:AlternateContent xmlns:mc="http://schemas.openxmlformats.org/markup-compatibility/2006">
          <mc:Choice Requires="x14">
            <control shapeId="35891" r:id="rId54" name="Check Box 51">
              <controlPr defaultSize="0" autoFill="0" autoLine="0" autoPict="0">
                <anchor moveWithCells="1">
                  <from>
                    <xdr:col>1</xdr:col>
                    <xdr:colOff>9525</xdr:colOff>
                    <xdr:row>186</xdr:row>
                    <xdr:rowOff>47625</xdr:rowOff>
                  </from>
                  <to>
                    <xdr:col>1</xdr:col>
                    <xdr:colOff>219075</xdr:colOff>
                    <xdr:row>186</xdr:row>
                    <xdr:rowOff>257175</xdr:rowOff>
                  </to>
                </anchor>
              </controlPr>
            </control>
          </mc:Choice>
        </mc:AlternateContent>
        <mc:AlternateContent xmlns:mc="http://schemas.openxmlformats.org/markup-compatibility/2006">
          <mc:Choice Requires="x14">
            <control shapeId="35892" r:id="rId55" name="Check Box 52">
              <controlPr defaultSize="0" autoFill="0" autoLine="0" autoPict="0">
                <anchor moveWithCells="1">
                  <from>
                    <xdr:col>1</xdr:col>
                    <xdr:colOff>9525</xdr:colOff>
                    <xdr:row>187</xdr:row>
                    <xdr:rowOff>114300</xdr:rowOff>
                  </from>
                  <to>
                    <xdr:col>1</xdr:col>
                    <xdr:colOff>209550</xdr:colOff>
                    <xdr:row>187</xdr:row>
                    <xdr:rowOff>342900</xdr:rowOff>
                  </to>
                </anchor>
              </controlPr>
            </control>
          </mc:Choice>
        </mc:AlternateContent>
        <mc:AlternateContent xmlns:mc="http://schemas.openxmlformats.org/markup-compatibility/2006">
          <mc:Choice Requires="x14">
            <control shapeId="35893" r:id="rId56" name="Check Box 53">
              <controlPr defaultSize="0" autoFill="0" autoLine="0" autoPict="0">
                <anchor moveWithCells="1">
                  <from>
                    <xdr:col>1</xdr:col>
                    <xdr:colOff>9525</xdr:colOff>
                    <xdr:row>188</xdr:row>
                    <xdr:rowOff>104775</xdr:rowOff>
                  </from>
                  <to>
                    <xdr:col>1</xdr:col>
                    <xdr:colOff>219075</xdr:colOff>
                    <xdr:row>188</xdr:row>
                    <xdr:rowOff>333375</xdr:rowOff>
                  </to>
                </anchor>
              </controlPr>
            </control>
          </mc:Choice>
        </mc:AlternateContent>
        <mc:AlternateContent xmlns:mc="http://schemas.openxmlformats.org/markup-compatibility/2006">
          <mc:Choice Requires="x14">
            <control shapeId="35894" r:id="rId57" name="Check Box 54">
              <controlPr defaultSize="0" autoFill="0" autoLine="0" autoPict="0">
                <anchor moveWithCells="1">
                  <from>
                    <xdr:col>1</xdr:col>
                    <xdr:colOff>9525</xdr:colOff>
                    <xdr:row>189</xdr:row>
                    <xdr:rowOff>19050</xdr:rowOff>
                  </from>
                  <to>
                    <xdr:col>1</xdr:col>
                    <xdr:colOff>219075</xdr:colOff>
                    <xdr:row>189</xdr:row>
                    <xdr:rowOff>247650</xdr:rowOff>
                  </to>
                </anchor>
              </controlPr>
            </control>
          </mc:Choice>
        </mc:AlternateContent>
        <mc:AlternateContent xmlns:mc="http://schemas.openxmlformats.org/markup-compatibility/2006">
          <mc:Choice Requires="x14">
            <control shapeId="35895" r:id="rId58" name="Check Box 55">
              <controlPr defaultSize="0" autoFill="0" autoLine="0" autoPict="0">
                <anchor moveWithCells="1">
                  <from>
                    <xdr:col>1</xdr:col>
                    <xdr:colOff>9525</xdr:colOff>
                    <xdr:row>190</xdr:row>
                    <xdr:rowOff>19050</xdr:rowOff>
                  </from>
                  <to>
                    <xdr:col>1</xdr:col>
                    <xdr:colOff>219075</xdr:colOff>
                    <xdr:row>190</xdr:row>
                    <xdr:rowOff>247650</xdr:rowOff>
                  </to>
                </anchor>
              </controlPr>
            </control>
          </mc:Choice>
        </mc:AlternateContent>
        <mc:AlternateContent xmlns:mc="http://schemas.openxmlformats.org/markup-compatibility/2006">
          <mc:Choice Requires="x14">
            <control shapeId="35896" r:id="rId59" name="Check Box 56">
              <controlPr defaultSize="0" autoFill="0" autoLine="0" autoPict="0">
                <anchor moveWithCells="1">
                  <from>
                    <xdr:col>1</xdr:col>
                    <xdr:colOff>9525</xdr:colOff>
                    <xdr:row>190</xdr:row>
                    <xdr:rowOff>266700</xdr:rowOff>
                  </from>
                  <to>
                    <xdr:col>1</xdr:col>
                    <xdr:colOff>219075</xdr:colOff>
                    <xdr:row>192</xdr:row>
                    <xdr:rowOff>28575</xdr:rowOff>
                  </to>
                </anchor>
              </controlPr>
            </control>
          </mc:Choice>
        </mc:AlternateContent>
        <mc:AlternateContent xmlns:mc="http://schemas.openxmlformats.org/markup-compatibility/2006">
          <mc:Choice Requires="x14">
            <control shapeId="35897" r:id="rId60" name="Check Box 57">
              <controlPr defaultSize="0" autoFill="0" autoLine="0" autoPict="0">
                <anchor moveWithCells="1">
                  <from>
                    <xdr:col>2</xdr:col>
                    <xdr:colOff>85725</xdr:colOff>
                    <xdr:row>74</xdr:row>
                    <xdr:rowOff>28575</xdr:rowOff>
                  </from>
                  <to>
                    <xdr:col>3</xdr:col>
                    <xdr:colOff>104775</xdr:colOff>
                    <xdr:row>74</xdr:row>
                    <xdr:rowOff>247650</xdr:rowOff>
                  </to>
                </anchor>
              </controlPr>
            </control>
          </mc:Choice>
        </mc:AlternateContent>
        <mc:AlternateContent xmlns:mc="http://schemas.openxmlformats.org/markup-compatibility/2006">
          <mc:Choice Requires="x14">
            <control shapeId="35898" r:id="rId61" name="Check Box 58">
              <controlPr defaultSize="0" autoFill="0" autoLine="0" autoPict="0">
                <anchor moveWithCells="1">
                  <from>
                    <xdr:col>1</xdr:col>
                    <xdr:colOff>219075</xdr:colOff>
                    <xdr:row>134</xdr:row>
                    <xdr:rowOff>142875</xdr:rowOff>
                  </from>
                  <to>
                    <xdr:col>2</xdr:col>
                    <xdr:colOff>190500</xdr:colOff>
                    <xdr:row>136</xdr:row>
                    <xdr:rowOff>38100</xdr:rowOff>
                  </to>
                </anchor>
              </controlPr>
            </control>
          </mc:Choice>
        </mc:AlternateContent>
        <mc:AlternateContent xmlns:mc="http://schemas.openxmlformats.org/markup-compatibility/2006">
          <mc:Choice Requires="x14">
            <control shapeId="35899" r:id="rId62" name="Check Box 59">
              <controlPr defaultSize="0" autoFill="0" autoLine="0" autoPict="0">
                <anchor moveWithCells="1">
                  <from>
                    <xdr:col>1</xdr:col>
                    <xdr:colOff>219075</xdr:colOff>
                    <xdr:row>135</xdr:row>
                    <xdr:rowOff>161925</xdr:rowOff>
                  </from>
                  <to>
                    <xdr:col>2</xdr:col>
                    <xdr:colOff>171450</xdr:colOff>
                    <xdr:row>137</xdr:row>
                    <xdr:rowOff>38100</xdr:rowOff>
                  </to>
                </anchor>
              </controlPr>
            </control>
          </mc:Choice>
        </mc:AlternateContent>
        <mc:AlternateContent xmlns:mc="http://schemas.openxmlformats.org/markup-compatibility/2006">
          <mc:Choice Requires="x14">
            <control shapeId="35900" r:id="rId63" name="Check Box 60">
              <controlPr defaultSize="0" autoFill="0" autoLine="0" autoPict="0">
                <anchor moveWithCells="1">
                  <from>
                    <xdr:col>1</xdr:col>
                    <xdr:colOff>219075</xdr:colOff>
                    <xdr:row>137</xdr:row>
                    <xdr:rowOff>28575</xdr:rowOff>
                  </from>
                  <to>
                    <xdr:col>2</xdr:col>
                    <xdr:colOff>171450</xdr:colOff>
                    <xdr:row>137</xdr:row>
                    <xdr:rowOff>314325</xdr:rowOff>
                  </to>
                </anchor>
              </controlPr>
            </control>
          </mc:Choice>
        </mc:AlternateContent>
        <mc:AlternateContent xmlns:mc="http://schemas.openxmlformats.org/markup-compatibility/2006">
          <mc:Choice Requires="x14">
            <control shapeId="35901" r:id="rId64" name="Check Box 61">
              <controlPr defaultSize="0" autoFill="0" autoLine="0" autoPict="0">
                <anchor moveWithCells="1">
                  <from>
                    <xdr:col>1</xdr:col>
                    <xdr:colOff>219075</xdr:colOff>
                    <xdr:row>137</xdr:row>
                    <xdr:rowOff>295275</xdr:rowOff>
                  </from>
                  <to>
                    <xdr:col>2</xdr:col>
                    <xdr:colOff>171450</xdr:colOff>
                    <xdr:row>139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174F-EB9A-4E86-B50F-3BB6AB0990EB}">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29" t="s">
        <v>2429</v>
      </c>
      <c r="O1" s="1129"/>
      <c r="P1" s="1129"/>
      <c r="Q1" s="1129"/>
      <c r="R1" s="1129"/>
      <c r="S1" s="1129"/>
      <c r="T1" s="1129"/>
      <c r="U1" s="1129"/>
      <c r="V1" s="1129"/>
      <c r="W1" s="1129"/>
      <c r="X1" s="1129"/>
      <c r="Y1" s="1129"/>
      <c r="Z1" s="1129"/>
      <c r="AA1" s="1129"/>
      <c r="AB1" s="1129"/>
      <c r="AC1" s="1129"/>
      <c r="AD1" s="1129"/>
      <c r="AE1" s="1129"/>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29"/>
      <c r="O2" s="1129"/>
      <c r="P2" s="1129"/>
      <c r="Q2" s="1129"/>
      <c r="R2" s="1129"/>
      <c r="S2" s="1129"/>
      <c r="T2" s="1129"/>
      <c r="U2" s="1129"/>
      <c r="V2" s="1129"/>
      <c r="W2" s="1129"/>
      <c r="X2" s="1129"/>
      <c r="Y2" s="1129"/>
      <c r="Z2" s="1129"/>
      <c r="AA2" s="1129"/>
      <c r="AB2" s="1129"/>
      <c r="AC2" s="1129"/>
      <c r="AD2" s="1129"/>
      <c r="AE2" s="1129"/>
      <c r="AF2" s="173"/>
      <c r="AG2" s="173"/>
      <c r="AH2" s="173"/>
      <c r="AI2" s="173"/>
      <c r="AJ2" s="173"/>
      <c r="AK2" s="173"/>
      <c r="AL2" s="173"/>
      <c r="AM2" s="173"/>
      <c r="AN2" s="173"/>
      <c r="AO2" s="173"/>
      <c r="AP2" s="173"/>
      <c r="AQ2" s="531"/>
      <c r="AR2" s="531"/>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099" t="s">
        <v>2293</v>
      </c>
      <c r="C4" s="1099"/>
      <c r="D4" s="1099"/>
      <c r="E4" s="1099"/>
      <c r="F4" s="1099"/>
      <c r="G4" s="1099" t="s">
        <v>0</v>
      </c>
      <c r="H4" s="1099"/>
      <c r="I4" s="1099"/>
      <c r="J4" s="1100" t="s">
        <v>1</v>
      </c>
      <c r="K4" s="1100"/>
      <c r="L4" s="1100"/>
      <c r="M4" s="1100"/>
      <c r="N4" s="1100"/>
      <c r="O4" s="1100"/>
      <c r="P4" s="1101" t="s">
        <v>2162</v>
      </c>
      <c r="Q4" s="1102"/>
      <c r="R4" s="1102"/>
      <c r="S4" s="1103" t="s">
        <v>2</v>
      </c>
      <c r="T4" s="1104"/>
      <c r="U4" s="1104"/>
      <c r="V4" s="1104"/>
      <c r="W4" s="1104"/>
      <c r="X4" s="1104"/>
      <c r="Y4" s="1100" t="s">
        <v>3</v>
      </c>
      <c r="Z4" s="1100"/>
      <c r="AA4" s="1100"/>
      <c r="AB4" s="1100"/>
      <c r="AC4" s="1100"/>
      <c r="AD4" s="1100"/>
      <c r="AE4" s="1100" t="s">
        <v>2159</v>
      </c>
      <c r="AF4" s="1100"/>
      <c r="AG4" s="1100"/>
      <c r="AH4" s="1100"/>
      <c r="AI4" s="1100" t="s">
        <v>2160</v>
      </c>
      <c r="AJ4" s="1100"/>
      <c r="AK4" s="1100"/>
      <c r="AL4" s="1100"/>
      <c r="AM4" s="1100" t="s">
        <v>2158</v>
      </c>
      <c r="AN4" s="1100"/>
      <c r="AO4" s="1100"/>
      <c r="AP4" s="1100"/>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0"/>
      <c r="C5" s="1120"/>
      <c r="D5" s="1120"/>
      <c r="E5" s="1120"/>
      <c r="F5" s="1120"/>
      <c r="G5" s="1121"/>
      <c r="H5" s="1121"/>
      <c r="I5" s="1121"/>
      <c r="J5" s="1122"/>
      <c r="K5" s="1122"/>
      <c r="L5" s="1122"/>
      <c r="M5" s="1123"/>
      <c r="N5" s="1123"/>
      <c r="O5" s="1123"/>
      <c r="P5" s="1124" t="str">
        <f>IF(Y5="","",IFERROR(INDEX(【参考】数式用3!$G$3:$I$451,MATCH(M5,【参考】数式用3!$F$3:$F$451,0),MATCH(VLOOKUP(Y5,【参考】数式用3!$J$2:$K$26,2,FALSE),【参考】数式用3!$G$2:$I$2,0)),10))</f>
        <v/>
      </c>
      <c r="Q5" s="1125"/>
      <c r="R5" s="1125"/>
      <c r="S5" s="1126"/>
      <c r="T5" s="1127"/>
      <c r="U5" s="1127"/>
      <c r="V5" s="1127"/>
      <c r="W5" s="1127"/>
      <c r="X5" s="1128"/>
      <c r="Y5" s="1136"/>
      <c r="Z5" s="1136"/>
      <c r="AA5" s="1136"/>
      <c r="AB5" s="1136"/>
      <c r="AC5" s="1136"/>
      <c r="AD5" s="1136"/>
      <c r="AE5" s="1141"/>
      <c r="AF5" s="1142"/>
      <c r="AG5" s="1142"/>
      <c r="AH5" s="1143"/>
      <c r="AI5" s="1141"/>
      <c r="AJ5" s="1142"/>
      <c r="AK5" s="1142"/>
      <c r="AL5" s="1143"/>
      <c r="AM5" s="1144">
        <f>AE5-AI5</f>
        <v>0</v>
      </c>
      <c r="AN5" s="1145"/>
      <c r="AO5" s="1145"/>
      <c r="AP5" s="114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60" t="s">
        <v>2328</v>
      </c>
      <c r="C8" s="1061"/>
      <c r="D8" s="1061"/>
      <c r="E8" s="1061"/>
      <c r="F8" s="1061"/>
      <c r="G8" s="1061"/>
      <c r="H8" s="1061"/>
      <c r="I8" s="1061"/>
      <c r="J8" s="1061"/>
      <c r="K8" s="1061"/>
      <c r="L8" s="1061"/>
      <c r="M8" s="1061"/>
      <c r="N8" s="1061"/>
      <c r="O8" s="1061"/>
      <c r="P8" s="1061"/>
      <c r="Q8" s="1061"/>
      <c r="R8" s="1061"/>
      <c r="S8" s="1062"/>
      <c r="T8" s="1041" t="s">
        <v>14</v>
      </c>
      <c r="U8" s="1042"/>
      <c r="V8" s="1152" t="str">
        <f>IFERROR(IF(VLOOKUP(AS1,【参考】数式用2!E6:L23,3,FALSE)="","",VLOOKUP(AS1,【参考】数式用2!E6:L23,3,FALSE)),"")</f>
        <v/>
      </c>
      <c r="W8" s="1153"/>
      <c r="X8" s="1153"/>
      <c r="Y8" s="1153"/>
      <c r="Z8" s="1154"/>
      <c r="AA8" s="1137" t="str">
        <f>IFERROR(VLOOKUP(AS1,【参考】数式用2!E6:L23,4,FALSE),"")</f>
        <v/>
      </c>
      <c r="AB8" s="1137"/>
      <c r="AC8" s="1137"/>
      <c r="AD8" s="1137"/>
      <c r="AE8" s="1137"/>
      <c r="AF8" s="1137"/>
      <c r="AG8" s="1137"/>
      <c r="AH8" s="1137"/>
      <c r="AI8" s="1137"/>
      <c r="AJ8" s="1137"/>
      <c r="AK8" s="1137"/>
      <c r="AL8" s="1137"/>
      <c r="AM8" s="1137"/>
      <c r="AN8" s="1137"/>
      <c r="AO8" s="1137"/>
      <c r="AP8" s="113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63"/>
      <c r="C9" s="1064"/>
      <c r="D9" s="1064"/>
      <c r="E9" s="1064"/>
      <c r="F9" s="1065"/>
      <c r="G9" s="1066"/>
      <c r="H9" s="1067"/>
      <c r="I9" s="1067"/>
      <c r="J9" s="1067"/>
      <c r="K9" s="1068"/>
      <c r="L9" s="1069"/>
      <c r="M9" s="1070"/>
      <c r="N9" s="1070"/>
      <c r="O9" s="1070"/>
      <c r="P9" s="1071"/>
      <c r="Q9" s="1058" t="s">
        <v>2200</v>
      </c>
      <c r="R9" s="1059"/>
      <c r="S9" s="1059"/>
      <c r="T9" s="1041"/>
      <c r="U9" s="1042"/>
      <c r="V9" s="1155" t="str">
        <f>IFERROR(VLOOKUP(Y5,【参考】数式用!$A$5:$AB$27,MATCH(V8,【参考】数式用!$B$4:$AB$4,0)+1,FALSE),"")</f>
        <v/>
      </c>
      <c r="W9" s="1156"/>
      <c r="X9" s="1156"/>
      <c r="Y9" s="1156"/>
      <c r="Z9" s="1157"/>
      <c r="AA9" s="1139"/>
      <c r="AB9" s="1139"/>
      <c r="AC9" s="1139"/>
      <c r="AD9" s="1139"/>
      <c r="AE9" s="1139"/>
      <c r="AF9" s="1139"/>
      <c r="AG9" s="1139"/>
      <c r="AH9" s="1139"/>
      <c r="AI9" s="1139"/>
      <c r="AJ9" s="1139"/>
      <c r="AK9" s="1139"/>
      <c r="AL9" s="1139"/>
      <c r="AM9" s="1139"/>
      <c r="AN9" s="1139"/>
      <c r="AO9" s="1139"/>
      <c r="AP9" s="1140"/>
      <c r="AS9" s="183"/>
      <c r="AT9" s="992"/>
      <c r="AU9" s="992"/>
      <c r="AV9" s="992"/>
      <c r="AW9" s="992"/>
      <c r="AX9" s="992"/>
      <c r="AY9" s="992"/>
      <c r="AZ9" s="992"/>
      <c r="BA9" s="184"/>
      <c r="CE9" s="987" t="s">
        <v>2388</v>
      </c>
      <c r="CF9" s="987"/>
      <c r="CG9" s="987"/>
      <c r="CH9" s="987"/>
      <c r="CI9" s="995" t="str">
        <f>IF(OR(AH62=1,AP62=1),1,"")</f>
        <v/>
      </c>
      <c r="CJ9" s="996"/>
    </row>
    <row r="10" spans="1:88" ht="11.25" customHeight="1">
      <c r="B10" s="1077" t="str">
        <f>IFERROR(VLOOKUP(Y5,【参考】数式用!$A$5:$J$27,MATCH(B9,【参考】数式用!$B$4:$J$4,0)+1,0),"")</f>
        <v/>
      </c>
      <c r="C10" s="1078"/>
      <c r="D10" s="1078"/>
      <c r="E10" s="1078"/>
      <c r="F10" s="1079"/>
      <c r="G10" s="1077" t="str">
        <f>IFERROR(VLOOKUP(Y5,【参考】数式用!$A$5:$J$27,MATCH(G9,【参考】数式用!$B$4:$J$4,0)+1,0),"")</f>
        <v/>
      </c>
      <c r="H10" s="1078"/>
      <c r="I10" s="1078"/>
      <c r="J10" s="1078"/>
      <c r="K10" s="1079"/>
      <c r="L10" s="1077" t="str">
        <f>IFERROR(VLOOKUP(Y5,【参考】数式用!$A$5:$J$27,MATCH(L9,【参考】数式用!$B$4:$J$4,0)+1,0),"")</f>
        <v/>
      </c>
      <c r="M10" s="1078"/>
      <c r="N10" s="1078"/>
      <c r="O10" s="1078"/>
      <c r="P10" s="1079"/>
      <c r="Q10" s="1036">
        <f>SUM(B10,G10,L10)</f>
        <v>0</v>
      </c>
      <c r="R10" s="1037"/>
      <c r="S10" s="1037"/>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080"/>
      <c r="C11" s="1081"/>
      <c r="D11" s="1081"/>
      <c r="E11" s="1081"/>
      <c r="F11" s="1082"/>
      <c r="G11" s="1080"/>
      <c r="H11" s="1081"/>
      <c r="I11" s="1081"/>
      <c r="J11" s="1081"/>
      <c r="K11" s="1082"/>
      <c r="L11" s="1080"/>
      <c r="M11" s="1081"/>
      <c r="N11" s="1081"/>
      <c r="O11" s="1081"/>
      <c r="P11" s="1082"/>
      <c r="Q11" s="1036"/>
      <c r="R11" s="1037"/>
      <c r="S11" s="1037"/>
      <c r="T11" s="1043"/>
      <c r="U11" s="1042"/>
      <c r="V11" s="1119" t="str">
        <f>IFERROR(IF(VLOOKUP(AS1,【参考】数式用2!E6:L23,5,FALSE)="","",VLOOKUP(AS1,【参考】数式用2!E6:L23,5,FALSE)),"")</f>
        <v/>
      </c>
      <c r="W11" s="1119"/>
      <c r="X11" s="1119"/>
      <c r="Y11" s="1119"/>
      <c r="Z11" s="1119"/>
      <c r="AA11" s="1137" t="str">
        <f>IFERROR(VLOOKUP(AS1,【参考】数式用2!E6:L23,6,FALSE),"")</f>
        <v/>
      </c>
      <c r="AB11" s="1137"/>
      <c r="AC11" s="1137"/>
      <c r="AD11" s="1137"/>
      <c r="AE11" s="1137"/>
      <c r="AF11" s="1137"/>
      <c r="AG11" s="1137"/>
      <c r="AH11" s="1137"/>
      <c r="AI11" s="1137"/>
      <c r="AJ11" s="1137"/>
      <c r="AK11" s="1137"/>
      <c r="AL11" s="1137"/>
      <c r="AM11" s="1137"/>
      <c r="AN11" s="1137"/>
      <c r="AO11" s="1137"/>
      <c r="AP11" s="113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18"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18"/>
      <c r="D12" s="1118"/>
      <c r="E12" s="1118"/>
      <c r="F12" s="1118"/>
      <c r="G12" s="1118"/>
      <c r="H12" s="1118"/>
      <c r="I12" s="1118"/>
      <c r="J12" s="1118"/>
      <c r="K12" s="1118"/>
      <c r="L12" s="1118"/>
      <c r="M12" s="1118"/>
      <c r="N12" s="1118"/>
      <c r="O12" s="1118"/>
      <c r="P12" s="1118"/>
      <c r="Q12" s="1118"/>
      <c r="R12" s="1118"/>
      <c r="S12" s="1118"/>
      <c r="T12" s="1043"/>
      <c r="U12" s="1042"/>
      <c r="V12" s="1132" t="str">
        <f>IFERROR(VLOOKUP(Y5,【参考】数式用!$A$5:$AB$27,MATCH(V11,【参考】数式用!$B$4:$AB$4,0)+1,FALSE),"")</f>
        <v/>
      </c>
      <c r="W12" s="1132"/>
      <c r="X12" s="1132"/>
      <c r="Y12" s="1132"/>
      <c r="Z12" s="1132"/>
      <c r="AA12" s="1139"/>
      <c r="AB12" s="1139"/>
      <c r="AC12" s="1139"/>
      <c r="AD12" s="1139"/>
      <c r="AE12" s="1139"/>
      <c r="AF12" s="1139"/>
      <c r="AG12" s="1139"/>
      <c r="AH12" s="1139"/>
      <c r="AI12" s="1139"/>
      <c r="AJ12" s="1139"/>
      <c r="AK12" s="1139"/>
      <c r="AL12" s="1139"/>
      <c r="AM12" s="1139"/>
      <c r="AN12" s="1139"/>
      <c r="AO12" s="1139"/>
      <c r="AP12" s="1140"/>
      <c r="AS12" s="183"/>
      <c r="AT12" s="992"/>
      <c r="AU12" s="992"/>
      <c r="AV12" s="992"/>
      <c r="AW12" s="992"/>
      <c r="AX12" s="992"/>
      <c r="AY12" s="992"/>
      <c r="AZ12" s="992"/>
      <c r="BA12" s="184"/>
    </row>
    <row r="13" spans="1:88" ht="12" customHeight="1">
      <c r="A13" s="178"/>
      <c r="B13" s="1092" t="s">
        <v>2288</v>
      </c>
      <c r="C13" s="1093"/>
      <c r="D13" s="1093"/>
      <c r="E13" s="1093"/>
      <c r="F13" s="1093"/>
      <c r="G13" s="1093"/>
      <c r="H13" s="1093"/>
      <c r="I13" s="1093"/>
      <c r="J13" s="1093"/>
      <c r="K13" s="1093"/>
      <c r="L13" s="1093"/>
      <c r="M13" s="1093"/>
      <c r="N13" s="1093"/>
      <c r="O13" s="1093"/>
      <c r="P13" s="1093"/>
      <c r="Q13" s="1093"/>
      <c r="R13" s="1093"/>
      <c r="S13" s="1094"/>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95"/>
      <c r="C14" s="1096"/>
      <c r="D14" s="1096"/>
      <c r="E14" s="1096"/>
      <c r="F14" s="1096"/>
      <c r="G14" s="1096"/>
      <c r="H14" s="1096"/>
      <c r="I14" s="1096"/>
      <c r="J14" s="1096"/>
      <c r="K14" s="1096"/>
      <c r="L14" s="1096"/>
      <c r="M14" s="1096"/>
      <c r="N14" s="1096"/>
      <c r="O14" s="1096"/>
      <c r="P14" s="1096"/>
      <c r="Q14" s="1096"/>
      <c r="R14" s="1096"/>
      <c r="S14" s="1097"/>
      <c r="U14" s="528"/>
      <c r="V14" s="1119" t="str">
        <f>IFERROR(IF(VLOOKUP(AS1,【参考】数式用2!E6:L23,7,FALSE)="","",VLOOKUP(AS1,【参考】数式用2!E6:L23,7,FALSE)),"")</f>
        <v/>
      </c>
      <c r="W14" s="1119"/>
      <c r="X14" s="1119"/>
      <c r="Y14" s="1119"/>
      <c r="Z14" s="1119"/>
      <c r="AA14" s="1147" t="str">
        <f>IFERROR(VLOOKUP(AS1,【参考】数式用2!E6:L23,8,FALSE),"")</f>
        <v/>
      </c>
      <c r="AB14" s="1137"/>
      <c r="AC14" s="1137"/>
      <c r="AD14" s="1137"/>
      <c r="AE14" s="1137"/>
      <c r="AF14" s="1137"/>
      <c r="AG14" s="1137"/>
      <c r="AH14" s="1137"/>
      <c r="AI14" s="1137"/>
      <c r="AJ14" s="1137"/>
      <c r="AK14" s="1137"/>
      <c r="AL14" s="1137"/>
      <c r="AM14" s="1137"/>
      <c r="AN14" s="1137"/>
      <c r="AO14" s="1137"/>
      <c r="AP14" s="113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83" t="s">
        <v>2282</v>
      </c>
      <c r="C15" s="1084"/>
      <c r="D15" s="147">
        <v>6</v>
      </c>
      <c r="E15" s="530" t="s">
        <v>2283</v>
      </c>
      <c r="F15" s="147">
        <v>4</v>
      </c>
      <c r="G15" s="530" t="s">
        <v>2284</v>
      </c>
      <c r="H15" s="1085" t="s">
        <v>2285</v>
      </c>
      <c r="I15" s="1085"/>
      <c r="J15" s="1098"/>
      <c r="K15" s="147">
        <v>7</v>
      </c>
      <c r="L15" s="530" t="s">
        <v>2283</v>
      </c>
      <c r="M15" s="147">
        <v>3</v>
      </c>
      <c r="N15" s="530" t="s">
        <v>2284</v>
      </c>
      <c r="O15" s="530" t="s">
        <v>2286</v>
      </c>
      <c r="P15" s="204">
        <f>(K15*12+M15)-(D15*12+F15)+1</f>
        <v>12</v>
      </c>
      <c r="Q15" s="1085" t="s">
        <v>2287</v>
      </c>
      <c r="R15" s="1085"/>
      <c r="S15" s="205" t="s">
        <v>74</v>
      </c>
      <c r="U15" s="528"/>
      <c r="V15" s="1086" t="str">
        <f>IFERROR(VLOOKUP(Y5,【参考】数式用!$A$5:$AB$27,MATCH(V14,【参考】数式用!$B$4:$AB$4,0)+1,FALSE),"")</f>
        <v/>
      </c>
      <c r="W15" s="1087"/>
      <c r="X15" s="1087"/>
      <c r="Y15" s="1087"/>
      <c r="Z15" s="1088"/>
      <c r="AA15" s="1133"/>
      <c r="AB15" s="1134"/>
      <c r="AC15" s="1134"/>
      <c r="AD15" s="1134"/>
      <c r="AE15" s="1134"/>
      <c r="AF15" s="1134"/>
      <c r="AG15" s="1134"/>
      <c r="AH15" s="1134"/>
      <c r="AI15" s="1134"/>
      <c r="AJ15" s="1134"/>
      <c r="AK15" s="1134"/>
      <c r="AL15" s="1134"/>
      <c r="AM15" s="1134"/>
      <c r="AN15" s="1134"/>
      <c r="AO15" s="1134"/>
      <c r="AP15" s="114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89"/>
      <c r="W16" s="1090"/>
      <c r="X16" s="1090"/>
      <c r="Y16" s="1090"/>
      <c r="Z16" s="1091"/>
      <c r="AA16" s="1149"/>
      <c r="AB16" s="1150"/>
      <c r="AC16" s="1150"/>
      <c r="AD16" s="1150"/>
      <c r="AE16" s="1150"/>
      <c r="AF16" s="1150"/>
      <c r="AG16" s="1150"/>
      <c r="AH16" s="1150"/>
      <c r="AI16" s="1150"/>
      <c r="AJ16" s="1150"/>
      <c r="AK16" s="1150"/>
      <c r="AL16" s="1150"/>
      <c r="AM16" s="1150"/>
      <c r="AN16" s="1150"/>
      <c r="AO16" s="1150"/>
      <c r="AP16" s="115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75" t="s">
        <v>2211</v>
      </c>
      <c r="C18" s="1075"/>
      <c r="D18" s="1075"/>
      <c r="E18" s="1075"/>
      <c r="F18" s="1075"/>
      <c r="G18" s="1075"/>
      <c r="H18" s="1075"/>
      <c r="I18" s="1075"/>
      <c r="J18" s="1075"/>
      <c r="K18" s="1075"/>
      <c r="L18" s="1075"/>
      <c r="M18" s="1075"/>
      <c r="N18" s="1075"/>
      <c r="O18" s="1075"/>
      <c r="P18" s="1075"/>
      <c r="Q18" s="1075"/>
      <c r="R18" s="1075"/>
      <c r="S18" s="1075"/>
      <c r="AI18" s="216"/>
      <c r="AJ18" s="216"/>
      <c r="AK18" s="216"/>
      <c r="AL18" s="216"/>
      <c r="AM18" s="216"/>
      <c r="AN18" s="216"/>
      <c r="AO18" s="216"/>
      <c r="AP18" s="216"/>
      <c r="AQ18" s="216"/>
    </row>
    <row r="19" spans="2:60" ht="6" customHeight="1" thickBot="1">
      <c r="B19" s="1075"/>
      <c r="C19" s="1075"/>
      <c r="D19" s="1075"/>
      <c r="E19" s="1075"/>
      <c r="F19" s="1075"/>
      <c r="G19" s="1075"/>
      <c r="H19" s="1075"/>
      <c r="I19" s="1075"/>
      <c r="J19" s="1075"/>
      <c r="K19" s="1075"/>
      <c r="L19" s="1075"/>
      <c r="M19" s="1075"/>
      <c r="N19" s="1075"/>
      <c r="O19" s="1075"/>
      <c r="P19" s="1075"/>
      <c r="Q19" s="1075"/>
      <c r="R19" s="1075"/>
      <c r="S19" s="1075"/>
      <c r="AI19" s="216"/>
      <c r="AJ19" s="216"/>
      <c r="AK19" s="216"/>
      <c r="AL19" s="216"/>
      <c r="AM19" s="216"/>
      <c r="AN19" s="216"/>
      <c r="AO19" s="216"/>
      <c r="AP19" s="216"/>
      <c r="AQ19" s="216"/>
    </row>
    <row r="20" spans="2:60" ht="12.95" customHeight="1">
      <c r="B20" s="1076"/>
      <c r="C20" s="1076"/>
      <c r="D20" s="1076"/>
      <c r="E20" s="1076"/>
      <c r="F20" s="1076"/>
      <c r="G20" s="1076"/>
      <c r="H20" s="1076"/>
      <c r="I20" s="1076"/>
      <c r="J20" s="1076"/>
      <c r="K20" s="1076"/>
      <c r="L20" s="1076"/>
      <c r="M20" s="1076"/>
      <c r="N20" s="1076"/>
      <c r="O20" s="1076"/>
      <c r="P20" s="1076"/>
      <c r="Q20" s="1076"/>
      <c r="R20" s="1076"/>
      <c r="S20" s="1076"/>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112" t="s">
        <v>2295</v>
      </c>
      <c r="C21" s="1113"/>
      <c r="D21" s="1113"/>
      <c r="E21" s="1113"/>
      <c r="F21" s="1114"/>
      <c r="G21" s="1106" t="s">
        <v>245</v>
      </c>
      <c r="H21" s="1107"/>
      <c r="I21" s="1107"/>
      <c r="J21" s="1107"/>
      <c r="K21" s="1107"/>
      <c r="L21" s="1107"/>
      <c r="M21" s="1107"/>
      <c r="N21" s="1107"/>
      <c r="O21" s="1107"/>
      <c r="P21" s="1107"/>
      <c r="Q21" s="1107"/>
      <c r="R21" s="1107"/>
      <c r="S21" s="1107"/>
      <c r="T21" s="1108"/>
      <c r="U21" s="218"/>
      <c r="V21" s="526" t="str">
        <f>IFERROR(IF(L9="ベア加算","✓",""),"")</f>
        <v/>
      </c>
      <c r="W21" s="1007" t="s">
        <v>16</v>
      </c>
      <c r="X21" s="1007"/>
      <c r="Y21" s="1007"/>
      <c r="Z21" s="1007"/>
      <c r="AA21" s="1041" t="s">
        <v>14</v>
      </c>
      <c r="AB21" s="1042"/>
      <c r="AC21" s="220"/>
      <c r="AD21" s="1105" t="s">
        <v>16</v>
      </c>
      <c r="AE21" s="1105"/>
      <c r="AF21" s="1105"/>
      <c r="AG21" s="1105"/>
      <c r="AH21" s="1105"/>
      <c r="AI21" s="1041" t="s">
        <v>14</v>
      </c>
      <c r="AJ21" s="1042"/>
      <c r="AK21" s="221"/>
      <c r="AL21" s="1105" t="s">
        <v>16</v>
      </c>
      <c r="AM21" s="1105"/>
      <c r="AN21" s="1105"/>
      <c r="AO21" s="1105"/>
      <c r="AP21" s="1105"/>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115"/>
      <c r="C22" s="1116"/>
      <c r="D22" s="1116"/>
      <c r="E22" s="1116"/>
      <c r="F22" s="1117"/>
      <c r="G22" s="1109"/>
      <c r="H22" s="1110"/>
      <c r="I22" s="1110"/>
      <c r="J22" s="1110"/>
      <c r="K22" s="1110"/>
      <c r="L22" s="1110"/>
      <c r="M22" s="1110"/>
      <c r="N22" s="1110"/>
      <c r="O22" s="1110"/>
      <c r="P22" s="1110"/>
      <c r="Q22" s="1110"/>
      <c r="R22" s="1110"/>
      <c r="S22" s="1110"/>
      <c r="T22" s="1111"/>
      <c r="U22" s="218"/>
      <c r="V22" s="222" t="str">
        <f>IFERROR(IF(L9="ベア加算なし","✓",""),"")</f>
        <v/>
      </c>
      <c r="W22" s="1025" t="s">
        <v>17</v>
      </c>
      <c r="X22" s="1007"/>
      <c r="Y22" s="1026"/>
      <c r="Z22" s="1027"/>
      <c r="AA22" s="1041"/>
      <c r="AB22" s="1042"/>
      <c r="AC22" s="220"/>
      <c r="AD22" s="1007" t="s">
        <v>17</v>
      </c>
      <c r="AE22" s="1007"/>
      <c r="AF22" s="1007"/>
      <c r="AG22" s="1007"/>
      <c r="AH22" s="1007"/>
      <c r="AI22" s="1041"/>
      <c r="AJ22" s="1042"/>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112" t="s">
        <v>2219</v>
      </c>
      <c r="C24" s="1113"/>
      <c r="D24" s="1113"/>
      <c r="E24" s="1113"/>
      <c r="F24" s="1114"/>
      <c r="G24" s="1106" t="s">
        <v>246</v>
      </c>
      <c r="H24" s="1107"/>
      <c r="I24" s="1107"/>
      <c r="J24" s="1107"/>
      <c r="K24" s="1107"/>
      <c r="L24" s="1107"/>
      <c r="M24" s="1107"/>
      <c r="N24" s="1107"/>
      <c r="O24" s="1107"/>
      <c r="P24" s="1107"/>
      <c r="Q24" s="1107"/>
      <c r="R24" s="1107"/>
      <c r="S24" s="1107"/>
      <c r="T24" s="1108"/>
      <c r="U24" s="218"/>
      <c r="V24" s="526" t="str">
        <f>IFERROR(IF(OR(B9="処遇加算Ⅰ",B9="処遇加算Ⅱ"),"✓",""),"")</f>
        <v/>
      </c>
      <c r="W24" s="1072" t="s">
        <v>2254</v>
      </c>
      <c r="X24" s="1073"/>
      <c r="Y24" s="1073"/>
      <c r="Z24" s="1074"/>
      <c r="AA24" s="1041" t="s">
        <v>14</v>
      </c>
      <c r="AB24" s="1042"/>
      <c r="AC24" s="220"/>
      <c r="AD24" s="1057" t="s">
        <v>16</v>
      </c>
      <c r="AE24" s="1057"/>
      <c r="AF24" s="1057"/>
      <c r="AG24" s="1057"/>
      <c r="AH24" s="1057"/>
      <c r="AI24" s="1041" t="s">
        <v>14</v>
      </c>
      <c r="AJ24" s="1042"/>
      <c r="AK24" s="220"/>
      <c r="AL24" s="1057" t="s">
        <v>16</v>
      </c>
      <c r="AM24" s="1057"/>
      <c r="AN24" s="1057"/>
      <c r="AO24" s="1057"/>
      <c r="AP24" s="1057"/>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160"/>
      <c r="C25" s="1161"/>
      <c r="D25" s="1161"/>
      <c r="E25" s="1161"/>
      <c r="F25" s="1162"/>
      <c r="G25" s="1133"/>
      <c r="H25" s="1134"/>
      <c r="I25" s="1134"/>
      <c r="J25" s="1134"/>
      <c r="K25" s="1134"/>
      <c r="L25" s="1134"/>
      <c r="M25" s="1134"/>
      <c r="N25" s="1134"/>
      <c r="O25" s="1134"/>
      <c r="P25" s="1134"/>
      <c r="Q25" s="1134"/>
      <c r="R25" s="1134"/>
      <c r="S25" s="1134"/>
      <c r="T25" s="1135"/>
      <c r="U25" s="218"/>
      <c r="V25" s="526" t="str">
        <f>IFERROR(IF(B9="処遇加算Ⅲ","✓",""),"")</f>
        <v/>
      </c>
      <c r="W25" s="1072" t="s">
        <v>21</v>
      </c>
      <c r="X25" s="1073"/>
      <c r="Y25" s="1073"/>
      <c r="Z25" s="1074"/>
      <c r="AA25" s="1041"/>
      <c r="AB25" s="1042"/>
      <c r="AC25" s="220"/>
      <c r="AD25" s="1008" t="s">
        <v>19</v>
      </c>
      <c r="AE25" s="1008"/>
      <c r="AF25" s="1008"/>
      <c r="AG25" s="1008"/>
      <c r="AH25" s="1008"/>
      <c r="AI25" s="1041"/>
      <c r="AJ25" s="1042"/>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115"/>
      <c r="C26" s="1116"/>
      <c r="D26" s="1116"/>
      <c r="E26" s="1116"/>
      <c r="F26" s="1117"/>
      <c r="G26" s="1109"/>
      <c r="H26" s="1110"/>
      <c r="I26" s="1110"/>
      <c r="J26" s="1110"/>
      <c r="K26" s="1110"/>
      <c r="L26" s="1110"/>
      <c r="M26" s="1110"/>
      <c r="N26" s="1110"/>
      <c r="O26" s="1110"/>
      <c r="P26" s="1110"/>
      <c r="Q26" s="1110"/>
      <c r="R26" s="1110"/>
      <c r="S26" s="1110"/>
      <c r="T26" s="1111"/>
      <c r="U26" s="192"/>
      <c r="V26" s="526" t="str">
        <f>IFERROR(IF(B9="処遇加算なし","✓",""),"")</f>
        <v/>
      </c>
      <c r="W26" s="1072" t="s">
        <v>2255</v>
      </c>
      <c r="X26" s="1073"/>
      <c r="Y26" s="1073"/>
      <c r="Z26" s="1074"/>
      <c r="AA26" s="1041"/>
      <c r="AB26" s="1042"/>
      <c r="AC26" s="220"/>
      <c r="AD26" s="1057" t="s">
        <v>17</v>
      </c>
      <c r="AE26" s="1057"/>
      <c r="AF26" s="1057"/>
      <c r="AG26" s="1057"/>
      <c r="AH26" s="1057"/>
      <c r="AI26" s="1041"/>
      <c r="AJ26" s="1042"/>
      <c r="AK26" s="221"/>
      <c r="AL26" s="1057" t="s">
        <v>17</v>
      </c>
      <c r="AM26" s="1057"/>
      <c r="AN26" s="1057"/>
      <c r="AO26" s="1057"/>
      <c r="AP26" s="1057"/>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112" t="s">
        <v>2220</v>
      </c>
      <c r="C28" s="1113"/>
      <c r="D28" s="1113"/>
      <c r="E28" s="1113"/>
      <c r="F28" s="1114"/>
      <c r="G28" s="1107" t="s">
        <v>2217</v>
      </c>
      <c r="H28" s="1107"/>
      <c r="I28" s="1107"/>
      <c r="J28" s="1107"/>
      <c r="K28" s="1107"/>
      <c r="L28" s="1107"/>
      <c r="M28" s="1107"/>
      <c r="N28" s="1107"/>
      <c r="O28" s="1107"/>
      <c r="P28" s="1107"/>
      <c r="Q28" s="1107"/>
      <c r="R28" s="1107"/>
      <c r="S28" s="1107"/>
      <c r="T28" s="1108"/>
      <c r="U28" s="218"/>
      <c r="V28" s="526" t="str">
        <f>IFERROR(IF(OR(B9="処遇加算Ⅰ",B9="処遇加算Ⅱ"),"✓",""),"")</f>
        <v/>
      </c>
      <c r="W28" s="1072" t="s">
        <v>2254</v>
      </c>
      <c r="X28" s="1073"/>
      <c r="Y28" s="1073"/>
      <c r="Z28" s="1074"/>
      <c r="AA28" s="1041" t="s">
        <v>14</v>
      </c>
      <c r="AB28" s="1042"/>
      <c r="AC28" s="220"/>
      <c r="AD28" s="1057" t="s">
        <v>16</v>
      </c>
      <c r="AE28" s="1057"/>
      <c r="AF28" s="1057"/>
      <c r="AG28" s="1057"/>
      <c r="AH28" s="1057"/>
      <c r="AI28" s="1041" t="s">
        <v>14</v>
      </c>
      <c r="AJ28" s="1042"/>
      <c r="AK28" s="220"/>
      <c r="AL28" s="1057" t="s">
        <v>16</v>
      </c>
      <c r="AM28" s="1057"/>
      <c r="AN28" s="1057"/>
      <c r="AO28" s="1057"/>
      <c r="AP28" s="1057"/>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160"/>
      <c r="C29" s="1161"/>
      <c r="D29" s="1161"/>
      <c r="E29" s="1161"/>
      <c r="F29" s="1162"/>
      <c r="G29" s="1134"/>
      <c r="H29" s="1134"/>
      <c r="I29" s="1134"/>
      <c r="J29" s="1134"/>
      <c r="K29" s="1134"/>
      <c r="L29" s="1134"/>
      <c r="M29" s="1134"/>
      <c r="N29" s="1134"/>
      <c r="O29" s="1134"/>
      <c r="P29" s="1134"/>
      <c r="Q29" s="1134"/>
      <c r="R29" s="1134"/>
      <c r="S29" s="1134"/>
      <c r="T29" s="1135"/>
      <c r="U29" s="218"/>
      <c r="V29" s="526" t="str">
        <f>IFERROR(IF(B9="処遇加算Ⅲ","✓",""),"")</f>
        <v/>
      </c>
      <c r="W29" s="1072" t="s">
        <v>21</v>
      </c>
      <c r="X29" s="1073"/>
      <c r="Y29" s="1073"/>
      <c r="Z29" s="1074"/>
      <c r="AA29" s="1041"/>
      <c r="AB29" s="1042"/>
      <c r="AC29" s="220"/>
      <c r="AD29" s="1008" t="s">
        <v>19</v>
      </c>
      <c r="AE29" s="1008"/>
      <c r="AF29" s="1008"/>
      <c r="AG29" s="1008"/>
      <c r="AH29" s="1008"/>
      <c r="AI29" s="1041"/>
      <c r="AJ29" s="1042"/>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115"/>
      <c r="C30" s="1116"/>
      <c r="D30" s="1116"/>
      <c r="E30" s="1116"/>
      <c r="F30" s="1117"/>
      <c r="G30" s="1110"/>
      <c r="H30" s="1110"/>
      <c r="I30" s="1110"/>
      <c r="J30" s="1110"/>
      <c r="K30" s="1110"/>
      <c r="L30" s="1110"/>
      <c r="M30" s="1110"/>
      <c r="N30" s="1110"/>
      <c r="O30" s="1110"/>
      <c r="P30" s="1110"/>
      <c r="Q30" s="1110"/>
      <c r="R30" s="1110"/>
      <c r="S30" s="1110"/>
      <c r="T30" s="1111"/>
      <c r="U30" s="192"/>
      <c r="V30" s="526" t="str">
        <f>IFERROR(IF(B9="処遇加算なし","✓",""),"")</f>
        <v/>
      </c>
      <c r="W30" s="1072" t="s">
        <v>2255</v>
      </c>
      <c r="X30" s="1073"/>
      <c r="Y30" s="1073"/>
      <c r="Z30" s="1074"/>
      <c r="AA30" s="1041"/>
      <c r="AB30" s="1042"/>
      <c r="AC30" s="220"/>
      <c r="AD30" s="1057" t="s">
        <v>17</v>
      </c>
      <c r="AE30" s="1057"/>
      <c r="AF30" s="1057"/>
      <c r="AG30" s="1057"/>
      <c r="AH30" s="1057"/>
      <c r="AI30" s="1041"/>
      <c r="AJ30" s="1042"/>
      <c r="AK30" s="221"/>
      <c r="AL30" s="1057" t="s">
        <v>17</v>
      </c>
      <c r="AM30" s="1057"/>
      <c r="AN30" s="1057"/>
      <c r="AO30" s="1057"/>
      <c r="AP30" s="1057"/>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18" t="s">
        <v>2221</v>
      </c>
      <c r="C32" s="1018"/>
      <c r="D32" s="1018"/>
      <c r="E32" s="1018"/>
      <c r="F32" s="1018"/>
      <c r="G32" s="1017" t="s">
        <v>2218</v>
      </c>
      <c r="H32" s="1017"/>
      <c r="I32" s="1017"/>
      <c r="J32" s="1017"/>
      <c r="K32" s="1017"/>
      <c r="L32" s="1017"/>
      <c r="M32" s="1017"/>
      <c r="N32" s="1017"/>
      <c r="O32" s="1017"/>
      <c r="P32" s="1017"/>
      <c r="Q32" s="1017"/>
      <c r="R32" s="1017"/>
      <c r="S32" s="1017"/>
      <c r="T32" s="1017"/>
      <c r="U32" s="218"/>
      <c r="V32" s="526" t="str">
        <f>IFERROR(IF(B9="処遇加算Ⅰ","✓",""),"")</f>
        <v/>
      </c>
      <c r="W32" s="1025" t="s">
        <v>16</v>
      </c>
      <c r="X32" s="1026"/>
      <c r="Y32" s="1026"/>
      <c r="Z32" s="1027"/>
      <c r="AA32" s="1043" t="s">
        <v>14</v>
      </c>
      <c r="AB32" s="1042"/>
      <c r="AC32" s="220"/>
      <c r="AD32" s="1057" t="s">
        <v>16</v>
      </c>
      <c r="AE32" s="1057"/>
      <c r="AF32" s="1057"/>
      <c r="AG32" s="1057"/>
      <c r="AH32" s="1057"/>
      <c r="AI32" s="1043" t="s">
        <v>14</v>
      </c>
      <c r="AJ32" s="1042"/>
      <c r="AK32" s="220"/>
      <c r="AL32" s="1057" t="s">
        <v>16</v>
      </c>
      <c r="AM32" s="1057"/>
      <c r="AN32" s="1057"/>
      <c r="AO32" s="1057"/>
      <c r="AP32" s="1057"/>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18"/>
      <c r="C33" s="1018"/>
      <c r="D33" s="1018"/>
      <c r="E33" s="1018"/>
      <c r="F33" s="1018"/>
      <c r="G33" s="1017"/>
      <c r="H33" s="1017"/>
      <c r="I33" s="1017"/>
      <c r="J33" s="1017"/>
      <c r="K33" s="1017"/>
      <c r="L33" s="1017"/>
      <c r="M33" s="1017"/>
      <c r="N33" s="1017"/>
      <c r="O33" s="1017"/>
      <c r="P33" s="1017"/>
      <c r="Q33" s="1017"/>
      <c r="R33" s="1017"/>
      <c r="S33" s="1017"/>
      <c r="T33" s="1017"/>
      <c r="U33" s="218"/>
      <c r="V33" s="526" t="str">
        <f>IFERROR(IF(AND(B9&lt;&gt;"",B9&lt;&gt;"処遇加算Ⅰ"),"✓",""),"")</f>
        <v/>
      </c>
      <c r="W33" s="1025" t="s">
        <v>17</v>
      </c>
      <c r="X33" s="1026"/>
      <c r="Y33" s="1026"/>
      <c r="Z33" s="1027"/>
      <c r="AA33" s="1043"/>
      <c r="AB33" s="1042"/>
      <c r="AC33" s="220"/>
      <c r="AD33" s="1168" t="s">
        <v>19</v>
      </c>
      <c r="AE33" s="1168"/>
      <c r="AF33" s="1168"/>
      <c r="AG33" s="1168"/>
      <c r="AH33" s="1168"/>
      <c r="AI33" s="1043"/>
      <c r="AJ33" s="1042"/>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18"/>
      <c r="C34" s="1018"/>
      <c r="D34" s="1018"/>
      <c r="E34" s="1018"/>
      <c r="F34" s="1018"/>
      <c r="G34" s="1017"/>
      <c r="H34" s="1017"/>
      <c r="I34" s="1017"/>
      <c r="J34" s="1017"/>
      <c r="K34" s="1017"/>
      <c r="L34" s="1017"/>
      <c r="M34" s="1017"/>
      <c r="N34" s="1017"/>
      <c r="O34" s="1017"/>
      <c r="P34" s="1017"/>
      <c r="Q34" s="1017"/>
      <c r="R34" s="1017"/>
      <c r="S34" s="1017"/>
      <c r="T34" s="1017"/>
      <c r="U34" s="192"/>
      <c r="V34" s="225"/>
      <c r="W34" s="197"/>
      <c r="X34" s="197"/>
      <c r="Y34" s="197"/>
      <c r="Z34" s="197"/>
      <c r="AA34" s="1043"/>
      <c r="AB34" s="1042"/>
      <c r="AC34" s="220"/>
      <c r="AD34" s="1007" t="s">
        <v>17</v>
      </c>
      <c r="AE34" s="1007"/>
      <c r="AF34" s="1007"/>
      <c r="AG34" s="1007"/>
      <c r="AH34" s="1007"/>
      <c r="AI34" s="1043"/>
      <c r="AJ34" s="1042"/>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18" t="s">
        <v>2222</v>
      </c>
      <c r="C36" s="1018"/>
      <c r="D36" s="1018"/>
      <c r="E36" s="1018"/>
      <c r="F36" s="1018"/>
      <c r="G36" s="1167" t="s">
        <v>2263</v>
      </c>
      <c r="H36" s="1167"/>
      <c r="I36" s="1167"/>
      <c r="J36" s="1167"/>
      <c r="K36" s="1167"/>
      <c r="L36" s="1167"/>
      <c r="M36" s="1167"/>
      <c r="N36" s="1167"/>
      <c r="O36" s="1167"/>
      <c r="P36" s="1167"/>
      <c r="Q36" s="1167"/>
      <c r="R36" s="1167"/>
      <c r="S36" s="1167"/>
      <c r="T36" s="1167"/>
      <c r="U36" s="218"/>
      <c r="V36" s="526" t="str">
        <f>IFERROR(IF(OR(G9="特定加算Ⅰ",G9="特定加算Ⅱ"),"✓",""),"")</f>
        <v/>
      </c>
      <c r="W36" s="1025" t="s">
        <v>16</v>
      </c>
      <c r="X36" s="1026"/>
      <c r="Y36" s="1026"/>
      <c r="Z36" s="1027"/>
      <c r="AA36" s="1041" t="s">
        <v>14</v>
      </c>
      <c r="AB36" s="1042"/>
      <c r="AC36" s="220"/>
      <c r="AD36" s="1007" t="s">
        <v>16</v>
      </c>
      <c r="AE36" s="1007"/>
      <c r="AF36" s="1007"/>
      <c r="AG36" s="1007"/>
      <c r="AH36" s="1007"/>
      <c r="AI36" s="1041" t="s">
        <v>14</v>
      </c>
      <c r="AJ36" s="1042"/>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18"/>
      <c r="C37" s="1018"/>
      <c r="D37" s="1018"/>
      <c r="E37" s="1018"/>
      <c r="F37" s="1018"/>
      <c r="G37" s="1167"/>
      <c r="H37" s="1167"/>
      <c r="I37" s="1167"/>
      <c r="J37" s="1167"/>
      <c r="K37" s="1167"/>
      <c r="L37" s="1167"/>
      <c r="M37" s="1167"/>
      <c r="N37" s="1167"/>
      <c r="O37" s="1167"/>
      <c r="P37" s="1167"/>
      <c r="Q37" s="1167"/>
      <c r="R37" s="1167"/>
      <c r="S37" s="1167"/>
      <c r="T37" s="1167"/>
      <c r="U37" s="218"/>
      <c r="V37" s="526" t="str">
        <f>IFERROR(IF(G9="特定加算なし","✓",""),"")</f>
        <v/>
      </c>
      <c r="W37" s="1025" t="s">
        <v>17</v>
      </c>
      <c r="X37" s="1026"/>
      <c r="Y37" s="1026"/>
      <c r="Z37" s="1027"/>
      <c r="AA37" s="1041"/>
      <c r="AB37" s="1042"/>
      <c r="AC37" s="1178" t="s">
        <v>2369</v>
      </c>
      <c r="AD37" s="1179"/>
      <c r="AE37" s="1179"/>
      <c r="AF37" s="1179"/>
      <c r="AG37" s="1180"/>
      <c r="AH37" s="1181"/>
      <c r="AI37" s="1041"/>
      <c r="AJ37" s="1042"/>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18"/>
      <c r="C38" s="1018"/>
      <c r="D38" s="1018"/>
      <c r="E38" s="1018"/>
      <c r="F38" s="1018"/>
      <c r="G38" s="1167"/>
      <c r="H38" s="1167"/>
      <c r="I38" s="1167"/>
      <c r="J38" s="1167"/>
      <c r="K38" s="1167"/>
      <c r="L38" s="1167"/>
      <c r="M38" s="1167"/>
      <c r="N38" s="1167"/>
      <c r="O38" s="1167"/>
      <c r="P38" s="1167"/>
      <c r="Q38" s="1167"/>
      <c r="R38" s="1167"/>
      <c r="S38" s="1167"/>
      <c r="T38" s="1167"/>
      <c r="U38" s="218"/>
      <c r="Z38" s="233"/>
      <c r="AA38" s="1043"/>
      <c r="AB38" s="1042"/>
      <c r="AC38" s="220"/>
      <c r="AD38" s="1007" t="s">
        <v>17</v>
      </c>
      <c r="AE38" s="1007"/>
      <c r="AF38" s="1007"/>
      <c r="AG38" s="1007"/>
      <c r="AH38" s="1007"/>
      <c r="AI38" s="1041"/>
      <c r="AJ38" s="1042"/>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18" t="s">
        <v>2223</v>
      </c>
      <c r="C40" s="1018"/>
      <c r="D40" s="1018"/>
      <c r="E40" s="1018"/>
      <c r="F40" s="1018"/>
      <c r="G40" s="1017" t="str">
        <f>IFERROR(VLOOKUP(Y5,【参考】数式用!AS5:AT27,2,0),"")</f>
        <v/>
      </c>
      <c r="H40" s="1017"/>
      <c r="I40" s="1017"/>
      <c r="J40" s="1017"/>
      <c r="K40" s="1017"/>
      <c r="L40" s="1017"/>
      <c r="M40" s="1017"/>
      <c r="N40" s="1017"/>
      <c r="O40" s="1017"/>
      <c r="P40" s="1017"/>
      <c r="Q40" s="1017"/>
      <c r="R40" s="1017"/>
      <c r="S40" s="1017"/>
      <c r="T40" s="1017"/>
      <c r="U40" s="192"/>
      <c r="V40" s="526" t="str">
        <f>IFERROR(IF(G9="特定加算Ⅰ","✓",""),"")</f>
        <v/>
      </c>
      <c r="W40" s="1025" t="s">
        <v>16</v>
      </c>
      <c r="X40" s="1026"/>
      <c r="Y40" s="1026"/>
      <c r="Z40" s="1027"/>
      <c r="AA40" s="1041" t="s">
        <v>14</v>
      </c>
      <c r="AB40" s="1042"/>
      <c r="AC40" s="220"/>
      <c r="AD40" s="1007" t="s">
        <v>16</v>
      </c>
      <c r="AE40" s="1007"/>
      <c r="AF40" s="1007"/>
      <c r="AG40" s="1007"/>
      <c r="AH40" s="1007"/>
      <c r="AI40" s="1041" t="s">
        <v>14</v>
      </c>
      <c r="AJ40" s="1042"/>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18"/>
      <c r="C41" s="1018"/>
      <c r="D41" s="1018"/>
      <c r="E41" s="1018"/>
      <c r="F41" s="1018"/>
      <c r="G41" s="1017"/>
      <c r="H41" s="1017"/>
      <c r="I41" s="1017"/>
      <c r="J41" s="1017"/>
      <c r="K41" s="1017"/>
      <c r="L41" s="1017"/>
      <c r="M41" s="1017"/>
      <c r="N41" s="1017"/>
      <c r="O41" s="1017"/>
      <c r="P41" s="1017"/>
      <c r="Q41" s="1017"/>
      <c r="R41" s="1017"/>
      <c r="S41" s="1017"/>
      <c r="T41" s="1017"/>
      <c r="U41" s="192"/>
      <c r="V41" s="526" t="str">
        <f>IFERROR(IF(OR(G9="特定加算Ⅱ",G9="特定加算なし"),"✓",""),"")</f>
        <v/>
      </c>
      <c r="W41" s="1025" t="s">
        <v>17</v>
      </c>
      <c r="X41" s="1026"/>
      <c r="Y41" s="1026"/>
      <c r="Z41" s="1027"/>
      <c r="AA41" s="1041"/>
      <c r="AB41" s="1042"/>
      <c r="AC41" s="234" t="s">
        <v>90</v>
      </c>
      <c r="AD41" s="1054"/>
      <c r="AE41" s="1055"/>
      <c r="AF41" s="1055"/>
      <c r="AG41" s="1055"/>
      <c r="AH41" s="1056"/>
      <c r="AI41" s="1041"/>
      <c r="AJ41" s="1042"/>
      <c r="AK41" s="234" t="s">
        <v>90</v>
      </c>
      <c r="AL41" s="1054"/>
      <c r="AM41" s="1055"/>
      <c r="AN41" s="1055"/>
      <c r="AO41" s="1055"/>
      <c r="AP41" s="1056"/>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18"/>
      <c r="C42" s="1018"/>
      <c r="D42" s="1018"/>
      <c r="E42" s="1018"/>
      <c r="F42" s="1018"/>
      <c r="G42" s="1017"/>
      <c r="H42" s="1017"/>
      <c r="I42" s="1017"/>
      <c r="J42" s="1017"/>
      <c r="K42" s="1017"/>
      <c r="L42" s="1017"/>
      <c r="M42" s="1017"/>
      <c r="N42" s="1017"/>
      <c r="O42" s="1017"/>
      <c r="P42" s="1017"/>
      <c r="Q42" s="1017"/>
      <c r="R42" s="1017"/>
      <c r="S42" s="1017"/>
      <c r="T42" s="1017"/>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18" t="s">
        <v>2224</v>
      </c>
      <c r="C44" s="1018"/>
      <c r="D44" s="1018"/>
      <c r="E44" s="1018"/>
      <c r="F44" s="1018"/>
      <c r="G44" s="1017" t="s">
        <v>2161</v>
      </c>
      <c r="H44" s="1017"/>
      <c r="I44" s="1017"/>
      <c r="J44" s="1017"/>
      <c r="K44" s="1017"/>
      <c r="L44" s="1017"/>
      <c r="M44" s="1017"/>
      <c r="N44" s="1017"/>
      <c r="O44" s="1017"/>
      <c r="P44" s="1017"/>
      <c r="Q44" s="1017"/>
      <c r="R44" s="1017"/>
      <c r="S44" s="1017"/>
      <c r="T44" s="1017"/>
      <c r="U44" s="218"/>
      <c r="V44" s="526" t="str">
        <f>IFERROR(IF(OR(G9="特定加算Ⅰ",G9="特定加算Ⅱ"),"✓",""),"")</f>
        <v/>
      </c>
      <c r="W44" s="1025" t="s">
        <v>16</v>
      </c>
      <c r="X44" s="1026"/>
      <c r="Y44" s="1026"/>
      <c r="Z44" s="1027"/>
      <c r="AA44" s="1041" t="s">
        <v>14</v>
      </c>
      <c r="AB44" s="1042"/>
      <c r="AC44" s="220"/>
      <c r="AD44" s="1007" t="s">
        <v>16</v>
      </c>
      <c r="AE44" s="1007"/>
      <c r="AF44" s="1007"/>
      <c r="AG44" s="1007"/>
      <c r="AH44" s="1007"/>
      <c r="AI44" s="1041" t="s">
        <v>14</v>
      </c>
      <c r="AJ44" s="1042"/>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18"/>
      <c r="C45" s="1018"/>
      <c r="D45" s="1018"/>
      <c r="E45" s="1018"/>
      <c r="F45" s="1018"/>
      <c r="G45" s="1017"/>
      <c r="H45" s="1017"/>
      <c r="I45" s="1017"/>
      <c r="J45" s="1017"/>
      <c r="K45" s="1017"/>
      <c r="L45" s="1017"/>
      <c r="M45" s="1017"/>
      <c r="N45" s="1017"/>
      <c r="O45" s="1017"/>
      <c r="P45" s="1017"/>
      <c r="Q45" s="1017"/>
      <c r="R45" s="1017"/>
      <c r="S45" s="1017"/>
      <c r="T45" s="1017"/>
      <c r="U45" s="218"/>
      <c r="V45" s="526" t="str">
        <f>IFERROR(IF(G9="特定加算なし","✓",""),"")</f>
        <v/>
      </c>
      <c r="W45" s="1025" t="s">
        <v>17</v>
      </c>
      <c r="X45" s="1026"/>
      <c r="Y45" s="1026"/>
      <c r="Z45" s="1027"/>
      <c r="AA45" s="1041"/>
      <c r="AB45" s="1042"/>
      <c r="AC45" s="220"/>
      <c r="AD45" s="1007" t="s">
        <v>17</v>
      </c>
      <c r="AE45" s="1007"/>
      <c r="AF45" s="1007"/>
      <c r="AG45" s="1007"/>
      <c r="AH45" s="1007"/>
      <c r="AI45" s="1041"/>
      <c r="AJ45" s="1042"/>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75" t="s">
        <v>2317</v>
      </c>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14"/>
      <c r="C48" s="1015"/>
      <c r="D48" s="1015"/>
      <c r="E48" s="1015"/>
      <c r="F48" s="1016"/>
      <c r="G48" s="1044" t="str">
        <f>IF(F15=4,"R6.4～R6.5",IF(F15=5,"R6.5",""))</f>
        <v>R6.4～R6.5</v>
      </c>
      <c r="H48" s="1044"/>
      <c r="I48" s="1044"/>
      <c r="J48" s="1044"/>
      <c r="K48" s="1044"/>
      <c r="L48" s="1044"/>
      <c r="M48" s="1044"/>
      <c r="N48" s="1044"/>
      <c r="O48" s="1044"/>
      <c r="P48" s="1044"/>
      <c r="Q48" s="1044"/>
      <c r="R48" s="1044"/>
      <c r="S48" s="1044"/>
      <c r="T48" s="1044"/>
      <c r="U48" s="1044"/>
      <c r="V48" s="1044"/>
      <c r="W48" s="1044"/>
      <c r="X48" s="1044"/>
      <c r="Y48" s="1044"/>
      <c r="Z48" s="1044"/>
      <c r="AA48" s="1041" t="s">
        <v>14</v>
      </c>
      <c r="AB48" s="1042"/>
      <c r="AC48" s="1044" t="str">
        <f>IF(OR(F15=4,F15=5),"R6.6","R"&amp;D15&amp;"."&amp;F15)&amp;"～R"&amp;K15&amp;"."&amp;M15</f>
        <v>R6.6～R7.3</v>
      </c>
      <c r="AD48" s="1044"/>
      <c r="AE48" s="1044"/>
      <c r="AF48" s="1044"/>
      <c r="AG48" s="1044"/>
      <c r="AH48" s="1044"/>
      <c r="AS48" s="1013" t="str">
        <f>IFERROR(IF(AND(OR(AP58=1,AP58=2),OR(AP59=1,AP59=2),OR(AP60=1,AP60=2)),"処遇加算Ⅰ",IF(AND(OR(AP58=1,AP58=2),OR(AP59=1,AP59=2),OR(AP60=0,AP60=3)),"処遇加算Ⅱ",IF(OR(OR(AP58=1,AP58=2),OR(AP59=1,AP59=2)),"処遇加算Ⅲ",""))),"")</f>
        <v/>
      </c>
      <c r="AT48" s="1013"/>
      <c r="AU48" s="1013"/>
      <c r="AV48" s="1013"/>
      <c r="AW48" s="1013" t="str">
        <f>IFERROR(IF(AND(OR(AP61=1,AP61=2),AP62=1,AP63=1),"特定加算Ⅰ",IF(AND(OR(AP61=1,AP61=2),AP62=2,AP63=1),"特定加算Ⅱ",IF(OR(AP61=3,AP62=2,AP63=2),"特定加算なし",""))),"")</f>
        <v>特定加算なし</v>
      </c>
      <c r="AX48" s="1013"/>
      <c r="AY48" s="1013"/>
      <c r="AZ48" s="1013"/>
      <c r="BA48" s="1013" t="str">
        <f>IFERROR(IF(AP57=1,"ベア加算",IF(AP57=2,"ベア加算なし","")),"")</f>
        <v/>
      </c>
      <c r="BB48" s="1013"/>
      <c r="BC48" s="1013"/>
      <c r="BD48" s="1013"/>
      <c r="BE48" s="1131" t="str">
        <f>AS48&amp;AW48&amp;BA48</f>
        <v>特定加算なし</v>
      </c>
      <c r="BF48" s="1131"/>
      <c r="BG48" s="1131"/>
      <c r="BH48" s="1131"/>
      <c r="BI48" s="1131"/>
      <c r="BJ48" s="1131"/>
      <c r="BK48" s="1131"/>
      <c r="BL48" s="1131"/>
      <c r="BM48" s="1131"/>
      <c r="BN48" s="1131"/>
      <c r="BO48" s="1131"/>
      <c r="BP48" s="1131"/>
      <c r="BQ48" s="241"/>
      <c r="BR48" s="241"/>
      <c r="BS48" s="241"/>
      <c r="BT48" s="241"/>
      <c r="BU48" s="241"/>
      <c r="BV48" s="241"/>
      <c r="BW48" s="241"/>
      <c r="BX48" s="241"/>
      <c r="BY48" s="241"/>
      <c r="BZ48" s="241"/>
      <c r="CD48" s="242"/>
    </row>
    <row r="49" spans="2:82" ht="18" customHeight="1">
      <c r="B49" s="1019" t="s">
        <v>2163</v>
      </c>
      <c r="C49" s="1020"/>
      <c r="D49" s="1020"/>
      <c r="E49" s="1020"/>
      <c r="F49" s="1021"/>
      <c r="G49" s="1045" t="str">
        <f>IFERROR(IF(AND(OR(AH58=1,AH58=2),OR(AH59=1,AH59=2),OR(AH60=1,AH60=2)),"処遇加算Ⅰ",IF(AND(OR(AH58=1,AH58=2),OR(AH59=1,AH59=2),OR(AH60=0,AH60=3)),"処遇加算Ⅱ",IF(OR(OR(AH58=1,AH58=2),OR(AH59=1,AH59=2)),"処遇加算Ⅲ",""))),"")</f>
        <v/>
      </c>
      <c r="H49" s="1046"/>
      <c r="I49" s="1046"/>
      <c r="J49" s="1046"/>
      <c r="K49" s="1047"/>
      <c r="L49" s="1045" t="str">
        <f>IFERROR(IF(G9="","",IF(AND(OR(AH61=1,AH61=2),AH62=1,AH63=1),"特定加算Ⅰ",IF(AND(OR(AH61=1,AH61=2),AH62=2,AH63=1),"特定加算Ⅱ",IF(OR(AH61=3,AH62=2,AH63=2),"特定加算なし","")))),"")</f>
        <v/>
      </c>
      <c r="M49" s="1046"/>
      <c r="N49" s="1046"/>
      <c r="O49" s="1046"/>
      <c r="P49" s="1163"/>
      <c r="Q49" s="1164" t="str">
        <f>IFERROR(IF(OR(L9="ベア加算",AND(L9="ベア加算なし",AH57=1)),"ベア加算",IF(AH57=2,"ベア加算なし","")),"")</f>
        <v/>
      </c>
      <c r="R49" s="1046"/>
      <c r="S49" s="1046"/>
      <c r="T49" s="1046"/>
      <c r="U49" s="1163"/>
      <c r="V49" s="1165" t="s">
        <v>12</v>
      </c>
      <c r="W49" s="1166"/>
      <c r="X49" s="1166"/>
      <c r="Y49" s="1166"/>
      <c r="Z49" s="1166"/>
      <c r="AA49" s="1043"/>
      <c r="AB49" s="1043"/>
      <c r="AC49" s="1028" t="str">
        <f>IFERROR(VLOOKUP(BE48,【参考】数式用2!E6:F23,2,FALSE),"")</f>
        <v/>
      </c>
      <c r="AD49" s="1029"/>
      <c r="AE49" s="1029"/>
      <c r="AF49" s="1029"/>
      <c r="AG49" s="1029"/>
      <c r="AH49" s="1030"/>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2" ht="18" customHeight="1" thickBot="1">
      <c r="B50" s="1019" t="s">
        <v>2164</v>
      </c>
      <c r="C50" s="1020"/>
      <c r="D50" s="1020"/>
      <c r="E50" s="1020"/>
      <c r="F50" s="1021"/>
      <c r="G50" s="1031" t="str">
        <f>IFERROR(VLOOKUP(Y5,【参考】数式用!$A$5:$J$27,MATCH(G49,【参考】数式用!$B$4:$J$4,0)+1,0),"")</f>
        <v/>
      </c>
      <c r="H50" s="1032"/>
      <c r="I50" s="1032"/>
      <c r="J50" s="1032"/>
      <c r="K50" s="1033"/>
      <c r="L50" s="1031" t="str">
        <f>IFERROR(VLOOKUP(Y5,【参考】数式用!$A$5:$J$27,MATCH(L49,【参考】数式用!$B$4:$J$4,0)+1,0),"")</f>
        <v/>
      </c>
      <c r="M50" s="1032"/>
      <c r="N50" s="1032"/>
      <c r="O50" s="1032"/>
      <c r="P50" s="1034"/>
      <c r="Q50" s="1035" t="str">
        <f>IFERROR(VLOOKUP(Y5,【参考】数式用!$A$5:$J$27,MATCH(Q49,【参考】数式用!$B$4:$J$4,0)+1,0),"")</f>
        <v/>
      </c>
      <c r="R50" s="1032"/>
      <c r="S50" s="1032"/>
      <c r="T50" s="1032"/>
      <c r="U50" s="1034"/>
      <c r="V50" s="1036">
        <f>SUM(G50,L50,Q50)</f>
        <v>0</v>
      </c>
      <c r="W50" s="1037"/>
      <c r="X50" s="1037"/>
      <c r="Y50" s="1037"/>
      <c r="Z50" s="1037"/>
      <c r="AA50" s="1043"/>
      <c r="AB50" s="1043"/>
      <c r="AC50" s="1038" t="str">
        <f>IFERROR(VLOOKUP(Y5,【参考】数式用!$A$5:$AB$27,MATCH(AC49,【参考】数式用!$B$4:$AB$4,0)+1,FALSE),"")</f>
        <v/>
      </c>
      <c r="AD50" s="1039"/>
      <c r="AE50" s="1039"/>
      <c r="AF50" s="1039"/>
      <c r="AG50" s="1039"/>
      <c r="AH50" s="1040"/>
      <c r="AS50" s="1012" t="s">
        <v>2195</v>
      </c>
      <c r="AT50" s="1012"/>
      <c r="AU50" s="1012"/>
      <c r="AV50" s="1012"/>
      <c r="AW50" s="1012" t="s">
        <v>2196</v>
      </c>
      <c r="AX50" s="1012"/>
      <c r="AY50" s="1012"/>
      <c r="AZ50" s="1012"/>
      <c r="BA50" s="1012" t="s">
        <v>15</v>
      </c>
      <c r="BB50" s="1012"/>
      <c r="BC50" s="1012"/>
      <c r="BD50" s="1012"/>
      <c r="BE50" s="1012" t="s">
        <v>2197</v>
      </c>
      <c r="BF50" s="1012"/>
      <c r="BG50" s="1012"/>
      <c r="BH50" s="1012"/>
      <c r="BI50" s="1012" t="s">
        <v>2200</v>
      </c>
      <c r="BJ50" s="1012"/>
      <c r="BK50" s="1012"/>
      <c r="BL50" s="1012"/>
      <c r="BM50" s="241"/>
      <c r="BN50" s="1012" t="s">
        <v>2199</v>
      </c>
      <c r="BO50" s="1012"/>
      <c r="BP50" s="1012"/>
      <c r="BQ50" s="1012"/>
      <c r="BR50" s="1012"/>
      <c r="BS50" s="1012"/>
      <c r="BT50" s="241"/>
      <c r="BV50" s="979" t="s">
        <v>2202</v>
      </c>
      <c r="BW50" s="980"/>
      <c r="BX50" s="980"/>
      <c r="BY50" s="980"/>
      <c r="BZ50" s="980"/>
      <c r="CA50" s="981"/>
      <c r="CD50" s="242"/>
    </row>
    <row r="51" spans="2:82" ht="17.25" customHeight="1">
      <c r="B51" s="1022" t="s">
        <v>2294</v>
      </c>
      <c r="C51" s="1023"/>
      <c r="D51" s="1023"/>
      <c r="E51" s="1023"/>
      <c r="F51" s="1024"/>
      <c r="G51" s="1050" t="str">
        <f>IFERROR(ROUNDDOWN(ROUND(AM5*G50,0)*P5,0)*H53,"")</f>
        <v/>
      </c>
      <c r="H51" s="1050"/>
      <c r="I51" s="1050"/>
      <c r="J51" s="1050"/>
      <c r="K51" s="148" t="s">
        <v>2289</v>
      </c>
      <c r="L51" s="1049" t="str">
        <f>IFERROR(ROUNDDOWN(ROUND(AM5*L50,0)*P5,0)*H53,"")</f>
        <v/>
      </c>
      <c r="M51" s="1050"/>
      <c r="N51" s="1050"/>
      <c r="O51" s="1050"/>
      <c r="P51" s="148" t="s">
        <v>2289</v>
      </c>
      <c r="Q51" s="1049" t="str">
        <f>IFERROR(ROUNDDOWN(ROUND(AM5*Q50,0)*P5,0)*H53,"")</f>
        <v/>
      </c>
      <c r="R51" s="1050"/>
      <c r="S51" s="1050"/>
      <c r="T51" s="1050"/>
      <c r="U51" s="149" t="s">
        <v>2289</v>
      </c>
      <c r="V51" s="1158">
        <f>IFERROR(SUM(G51,L51,Q51),"")</f>
        <v>0</v>
      </c>
      <c r="W51" s="1159"/>
      <c r="X51" s="1159"/>
      <c r="Y51" s="1159"/>
      <c r="Z51" s="150" t="s">
        <v>2289</v>
      </c>
      <c r="AB51" s="151"/>
      <c r="AC51" s="1049" t="str">
        <f>IFERROR(ROUNDDOWN(ROUND(AM5*AC50,0)*P5,0)*AD53,"")</f>
        <v/>
      </c>
      <c r="AD51" s="1050"/>
      <c r="AE51" s="1050"/>
      <c r="AF51" s="1050"/>
      <c r="AG51" s="1050"/>
      <c r="AH51" s="149" t="s">
        <v>2289</v>
      </c>
      <c r="AS51" s="1011" t="str">
        <f>IFERROR(ROUNDDOWN(ROUND(AM5*(G50-B10),0)*P5,0)*H53,"")</f>
        <v/>
      </c>
      <c r="AT51" s="1011"/>
      <c r="AU51" s="1011"/>
      <c r="AV51" s="1011"/>
      <c r="AW51" s="1011" t="str">
        <f>IFERROR(ROUNDDOWN(ROUND(AM5*(L50-G10),0)*P5,0)*H53,"")</f>
        <v/>
      </c>
      <c r="AX51" s="1011"/>
      <c r="AY51" s="1011"/>
      <c r="AZ51" s="1011"/>
      <c r="BA51" s="1011" t="str">
        <f>IFERROR(ROUNDDOWN(ROUND(AM5*(Q50-L10),0)*P5,0)*H53,"")</f>
        <v/>
      </c>
      <c r="BB51" s="1011"/>
      <c r="BC51" s="1011"/>
      <c r="BD51" s="1011"/>
      <c r="BE51" s="1011" t="str">
        <f>IFERROR(ROUNDDOWN(ROUND(AM5*(AC50-Q10),0)*P5,0)*AD53,"")</f>
        <v/>
      </c>
      <c r="BF51" s="1011"/>
      <c r="BG51" s="1011"/>
      <c r="BH51" s="1011"/>
      <c r="BI51" s="1011">
        <f>SUM(AS51:BH51)</f>
        <v>0</v>
      </c>
      <c r="BJ51" s="1011"/>
      <c r="BK51" s="1011"/>
      <c r="BL51" s="1011"/>
      <c r="BM51" s="241"/>
      <c r="BN51" s="1011" t="str">
        <f>IFERROR(ROUNDDOWN(ROUNDDOWN(ROUND(AM5*(VLOOKUP(Y5,【参考】数式用!$A$5:$AB$27,14,FALSE)),0)*P5,0)*AD53*0.5,0),"")</f>
        <v/>
      </c>
      <c r="BO51" s="1011"/>
      <c r="BP51" s="1011"/>
      <c r="BQ51" s="1011"/>
      <c r="BR51" s="1011"/>
      <c r="BS51" s="1011"/>
      <c r="BT51" s="241"/>
      <c r="BV51" s="982">
        <f>IF(AND(Q49="ベア加算なし",BA48="ベア加算"),ROUNDDOWN(ROUND(AM5*VLOOKUP(Y5,【参考】数式用!$A$5:$AB$27,9,FALSE),0)*P5,0)*AD53,0)</f>
        <v>0</v>
      </c>
      <c r="BW51" s="983"/>
      <c r="BX51" s="983"/>
      <c r="BY51" s="983"/>
      <c r="BZ51" s="983"/>
      <c r="CA51" s="984"/>
      <c r="CD51" s="242"/>
    </row>
    <row r="52" spans="2:82" ht="13.5" customHeight="1">
      <c r="B52" s="1022"/>
      <c r="C52" s="1023"/>
      <c r="D52" s="1023"/>
      <c r="E52" s="1023"/>
      <c r="F52" s="1024"/>
      <c r="G52" s="1053" t="str">
        <f>IFERROR("("&amp;TEXT(G51/H53,"#,##0円")&amp;"/月)","")</f>
        <v/>
      </c>
      <c r="H52" s="1048"/>
      <c r="I52" s="1048"/>
      <c r="J52" s="1048"/>
      <c r="K52" s="1048"/>
      <c r="L52" s="1048" t="str">
        <f>IFERROR("("&amp;TEXT(L51/H53,"#,##0円")&amp;"/月)","")</f>
        <v/>
      </c>
      <c r="M52" s="1048"/>
      <c r="N52" s="1048"/>
      <c r="O52" s="1048"/>
      <c r="P52" s="1048"/>
      <c r="Q52" s="1048" t="str">
        <f>IFERROR("("&amp;TEXT(Q51/H53,"#,##0円")&amp;"/月)","")</f>
        <v/>
      </c>
      <c r="R52" s="1048"/>
      <c r="S52" s="1048"/>
      <c r="T52" s="1048"/>
      <c r="U52" s="1048"/>
      <c r="V52" s="1048" t="str">
        <f>IFERROR("("&amp;TEXT(V51/H53,"#,##0円")&amp;"/月)","")</f>
        <v>(0円/月)</v>
      </c>
      <c r="W52" s="1048"/>
      <c r="X52" s="1048"/>
      <c r="Y52" s="1048"/>
      <c r="Z52" s="1048"/>
      <c r="AB52" s="151"/>
      <c r="AC52" s="1051" t="str">
        <f>IFERROR("("&amp;TEXT(AC51/AD53,"#,##0円")&amp;"/月)","")</f>
        <v/>
      </c>
      <c r="AD52" s="1052"/>
      <c r="AE52" s="1052"/>
      <c r="AF52" s="1052"/>
      <c r="AG52" s="1052"/>
      <c r="AH52" s="1053"/>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2" ht="6" customHeight="1">
      <c r="BX54" s="248"/>
    </row>
    <row r="55" spans="2:82" ht="18" customHeight="1"/>
    <row r="56" spans="2:82" ht="23.25" customHeight="1">
      <c r="U56" s="1131" t="s">
        <v>244</v>
      </c>
      <c r="V56" s="1131"/>
      <c r="W56" s="1131"/>
      <c r="X56" s="1131"/>
      <c r="Y56" s="1131"/>
      <c r="Z56" s="1131"/>
      <c r="AA56" s="245"/>
      <c r="AB56" s="249"/>
      <c r="AC56" s="1131" t="str">
        <f>IF(F15=4,"R6.4～R6.5",IF(F15=5,"R6.5",""))</f>
        <v>R6.4～R6.5</v>
      </c>
      <c r="AD56" s="1131"/>
      <c r="AE56" s="1131"/>
      <c r="AF56" s="1131"/>
      <c r="AG56" s="1131"/>
      <c r="AH56" s="1131"/>
      <c r="AI56" s="250"/>
      <c r="AJ56" s="249"/>
      <c r="AK56" s="1131" t="str">
        <f>IF(OR(F15=4,F15=5),"R6.6","R"&amp;D15&amp;"."&amp;F15)&amp;"～R"&amp;K15&amp;"."&amp;M15</f>
        <v>R6.6～R7.3</v>
      </c>
      <c r="AL56" s="1131"/>
      <c r="AM56" s="1131"/>
      <c r="AN56" s="1131"/>
      <c r="AO56" s="1131"/>
      <c r="AP56" s="1131"/>
      <c r="AQ56" s="245"/>
      <c r="AR56" s="245"/>
      <c r="AS56" s="1169" t="s">
        <v>2420</v>
      </c>
      <c r="AT56" s="1169"/>
      <c r="AU56" s="1169"/>
      <c r="AV56" s="1169"/>
      <c r="AW56" s="1169" t="s">
        <v>2419</v>
      </c>
      <c r="AX56" s="1169"/>
      <c r="AY56" s="1169"/>
      <c r="AZ56" s="1169"/>
    </row>
    <row r="57" spans="2:82" ht="15.95" customHeight="1">
      <c r="U57" s="1012" t="s">
        <v>2203</v>
      </c>
      <c r="V57" s="1012"/>
      <c r="W57" s="1012"/>
      <c r="X57" s="1012"/>
      <c r="Y57" s="1012"/>
      <c r="Z57" s="527" t="str">
        <f>IF(AND(B9&lt;&gt;"処遇加算なし",F15=4),IF(V21="✓",1,IF(V22="✓",2,"")),"")</f>
        <v/>
      </c>
      <c r="AA57" s="245"/>
      <c r="AB57" s="249"/>
      <c r="AC57" s="1012" t="s">
        <v>2203</v>
      </c>
      <c r="AD57" s="1012"/>
      <c r="AE57" s="1012"/>
      <c r="AF57" s="1012"/>
      <c r="AG57" s="1012"/>
      <c r="AH57" s="170">
        <f>IF(AND(F15&lt;&gt;4,F15&lt;&gt;5),0,IF(AT8="○",1,0))</f>
        <v>0</v>
      </c>
      <c r="AI57" s="253"/>
      <c r="AJ57" s="249"/>
      <c r="AK57" s="1012" t="s">
        <v>2203</v>
      </c>
      <c r="AL57" s="1012"/>
      <c r="AM57" s="1012"/>
      <c r="AN57" s="1012"/>
      <c r="AO57" s="1012"/>
      <c r="AP57" s="170">
        <f>IF(AT8="○",1,0)</f>
        <v>0</v>
      </c>
      <c r="AQ57" s="245"/>
      <c r="AR57" s="245"/>
      <c r="AS57" s="1177"/>
      <c r="AT57" s="1177"/>
      <c r="AU57" s="1177"/>
      <c r="AV57" s="1177"/>
      <c r="AW57" s="1170"/>
      <c r="AX57" s="1170"/>
      <c r="AY57" s="1170"/>
      <c r="AZ57" s="1170"/>
      <c r="BH57" s="251"/>
      <c r="BJ57" s="251"/>
      <c r="BK57" s="251"/>
      <c r="BL57" s="251"/>
      <c r="BM57" s="251"/>
      <c r="BN57" s="251"/>
      <c r="BO57" s="251"/>
      <c r="BP57" s="251"/>
      <c r="BQ57" s="251"/>
      <c r="BR57" s="251"/>
      <c r="BS57" s="251"/>
      <c r="BT57" s="251"/>
      <c r="BU57" s="251"/>
      <c r="BV57" s="251"/>
      <c r="BW57" s="251"/>
      <c r="BX57" s="251"/>
      <c r="BZ57" s="254"/>
    </row>
    <row r="58" spans="2:82" ht="15.95" customHeight="1">
      <c r="U58" s="1130" t="s">
        <v>2204</v>
      </c>
      <c r="V58" s="1130"/>
      <c r="W58" s="1130"/>
      <c r="X58" s="1130"/>
      <c r="Y58" s="1130"/>
      <c r="Z58" s="527" t="str">
        <f>IF(AND(B9&lt;&gt;"処遇加算なし",F15=4),IF(V24="✓",1,IF(V25="✓",2,IF(V26="✓",3,""))),"")</f>
        <v/>
      </c>
      <c r="AA58" s="245"/>
      <c r="AB58" s="249"/>
      <c r="AC58" s="1130" t="s">
        <v>2204</v>
      </c>
      <c r="AD58" s="1130"/>
      <c r="AE58" s="1130"/>
      <c r="AF58" s="1130"/>
      <c r="AG58" s="1130"/>
      <c r="AH58" s="170">
        <f>IF(AND(F15&lt;&gt;4,F15&lt;&gt;5),0,IF(AU8="○",1,3))</f>
        <v>3</v>
      </c>
      <c r="AI58" s="253"/>
      <c r="AJ58" s="249"/>
      <c r="AK58" s="1130" t="s">
        <v>2204</v>
      </c>
      <c r="AL58" s="1130"/>
      <c r="AM58" s="1130"/>
      <c r="AN58" s="1130"/>
      <c r="AO58" s="1130"/>
      <c r="AP58" s="170">
        <f>IF(AU8="○",1,3)</f>
        <v>3</v>
      </c>
      <c r="AQ58" s="245"/>
      <c r="AR58" s="245"/>
      <c r="AS58" s="1012" t="str">
        <f>IF(OR(AND(Z58=1,AH58=3),AND(Z58=1,AP58=3),AND(Z58=2,AH58=3,AH59=3),AND(Z58=2,AP58=3,AP59=3)),"○","")</f>
        <v/>
      </c>
      <c r="AT58" s="1012"/>
      <c r="AU58" s="1012"/>
      <c r="AV58" s="1012"/>
      <c r="AW58" s="1012" t="str">
        <f>IF(OR(AND(Z58=1,AH58=2),AND(Z58=1,AP58=2),AND(Z58=2,AH58=2,AH59=2),AND(Z58=2,AP58=2,AP59=2)),"○","")</f>
        <v/>
      </c>
      <c r="AX58" s="1012"/>
      <c r="AY58" s="1012"/>
      <c r="AZ58" s="1012"/>
      <c r="BH58" s="251"/>
      <c r="BJ58" s="251"/>
      <c r="BK58" s="251"/>
      <c r="BL58" s="251"/>
      <c r="BM58" s="251"/>
      <c r="BN58" s="251"/>
      <c r="BO58" s="251"/>
      <c r="BP58" s="251"/>
      <c r="BQ58" s="251"/>
      <c r="BR58" s="251"/>
      <c r="BS58" s="251"/>
      <c r="BT58" s="251"/>
      <c r="BU58" s="251"/>
      <c r="BV58" s="251"/>
      <c r="BW58" s="251"/>
      <c r="BX58" s="251"/>
      <c r="BZ58" s="254"/>
    </row>
    <row r="59" spans="2:82" ht="15.95" customHeight="1">
      <c r="U59" s="1130" t="s">
        <v>2205</v>
      </c>
      <c r="V59" s="1130"/>
      <c r="W59" s="1130"/>
      <c r="X59" s="1130"/>
      <c r="Y59" s="1130"/>
      <c r="Z59" s="527" t="str">
        <f>IF(AND(B9&lt;&gt;"処遇加算なし",F15=4),IF(V28="✓",1,IF(V29="✓",2,IF(V30="✓",3,""))),"")</f>
        <v/>
      </c>
      <c r="AA59" s="245"/>
      <c r="AB59" s="249"/>
      <c r="AC59" s="1130" t="s">
        <v>2205</v>
      </c>
      <c r="AD59" s="1130"/>
      <c r="AE59" s="1130"/>
      <c r="AF59" s="1130"/>
      <c r="AG59" s="1130"/>
      <c r="AH59" s="170">
        <f>IF(AND(F15&lt;&gt;4,F15&lt;&gt;5),0,IF(AV8="○",1,3))</f>
        <v>3</v>
      </c>
      <c r="AI59" s="253"/>
      <c r="AJ59" s="249"/>
      <c r="AK59" s="1130" t="s">
        <v>2205</v>
      </c>
      <c r="AL59" s="1130"/>
      <c r="AM59" s="1130"/>
      <c r="AN59" s="1130"/>
      <c r="AO59" s="1130"/>
      <c r="AP59" s="170">
        <f>IF(AV8="○",1,3)</f>
        <v>3</v>
      </c>
      <c r="AQ59" s="245"/>
      <c r="AR59" s="245"/>
      <c r="AS59" s="1012" t="str">
        <f>IF(OR(AND(Z59=1,AH59=3),AND(Z59=1,AP59=3),AND(Z59=2,AH58=3,AH59=3),AND(Z59=2,AP58=3,AP59=3)),"○","")</f>
        <v/>
      </c>
      <c r="AT59" s="1012"/>
      <c r="AU59" s="1012"/>
      <c r="AV59" s="1012"/>
      <c r="AW59" s="1012" t="str">
        <f>IF(OR(AND(Z59=1,AH58=2),AND(Z59=1,AP58=2),AND(Z59=2,AH58=2,AH59=2),AND(Z59=2,AP58=2,AP59=2)),"○","")</f>
        <v/>
      </c>
      <c r="AX59" s="1012"/>
      <c r="AY59" s="1012"/>
      <c r="AZ59" s="1012"/>
      <c r="BH59" s="251"/>
      <c r="BJ59" s="251"/>
      <c r="BK59" s="251"/>
      <c r="BL59" s="251"/>
      <c r="BM59" s="251"/>
      <c r="BN59" s="251"/>
      <c r="BO59" s="251"/>
      <c r="BP59" s="251"/>
      <c r="BQ59" s="251"/>
      <c r="BR59" s="251"/>
      <c r="BS59" s="251"/>
      <c r="BT59" s="251"/>
      <c r="BU59" s="251"/>
      <c r="BV59" s="251"/>
      <c r="BW59" s="251"/>
      <c r="BX59" s="251"/>
      <c r="BZ59" s="254"/>
    </row>
    <row r="60" spans="2:82" ht="15.95" customHeight="1">
      <c r="U60" s="1130" t="s">
        <v>2206</v>
      </c>
      <c r="V60" s="1130"/>
      <c r="W60" s="1130"/>
      <c r="X60" s="1130"/>
      <c r="Y60" s="1130"/>
      <c r="Z60" s="527" t="str">
        <f>IF(AND(B9&lt;&gt;"処遇加算なし",F15=4),IF(V32="✓",1,IF(V33="✓",2,"")),"")</f>
        <v/>
      </c>
      <c r="AA60" s="245"/>
      <c r="AB60" s="249"/>
      <c r="AC60" s="1130" t="s">
        <v>2206</v>
      </c>
      <c r="AD60" s="1130"/>
      <c r="AE60" s="1130"/>
      <c r="AF60" s="1130"/>
      <c r="AG60" s="1130"/>
      <c r="AH60" s="170">
        <f>IF(AND(F15&lt;&gt;4,F15&lt;&gt;5),0,IF(AW8="○",1,3))</f>
        <v>3</v>
      </c>
      <c r="AI60" s="253"/>
      <c r="AJ60" s="249"/>
      <c r="AK60" s="1130" t="s">
        <v>2206</v>
      </c>
      <c r="AL60" s="1130"/>
      <c r="AM60" s="1130"/>
      <c r="AN60" s="1130"/>
      <c r="AO60" s="1130"/>
      <c r="AP60" s="170">
        <f>IF(AW8="○",1,3)</f>
        <v>3</v>
      </c>
      <c r="AQ60" s="245"/>
      <c r="AR60" s="245"/>
      <c r="AS60" s="1171" t="str">
        <f>IF(OR(AND(Z60=1,AH60=3),AND(Z60=1,AP60=3)),"○","")</f>
        <v/>
      </c>
      <c r="AT60" s="1171"/>
      <c r="AU60" s="1171"/>
      <c r="AV60" s="1171"/>
      <c r="AW60" s="1171" t="str">
        <f>IF(OR(AND(Z60=1,AH60=2),AND(Z60=1,AP60=2)),"○","")</f>
        <v/>
      </c>
      <c r="AX60" s="1171"/>
      <c r="AY60" s="1171"/>
      <c r="AZ60" s="1171"/>
      <c r="BH60" s="251"/>
      <c r="BJ60" s="251"/>
      <c r="BK60" s="251"/>
      <c r="BL60" s="251"/>
      <c r="BM60" s="251"/>
      <c r="BN60" s="251"/>
      <c r="BO60" s="251"/>
      <c r="BP60" s="251"/>
      <c r="BQ60" s="251"/>
      <c r="BR60" s="251"/>
      <c r="BS60" s="251"/>
      <c r="BT60" s="251"/>
      <c r="BU60" s="251"/>
      <c r="BV60" s="251"/>
      <c r="BW60" s="251"/>
      <c r="BX60" s="251"/>
      <c r="BZ60" s="254"/>
    </row>
    <row r="61" spans="2:82" ht="15.95" customHeight="1">
      <c r="U61" s="1130" t="s">
        <v>2207</v>
      </c>
      <c r="V61" s="1130"/>
      <c r="W61" s="1130"/>
      <c r="X61" s="1130"/>
      <c r="Y61" s="1130"/>
      <c r="Z61" s="527" t="str">
        <f>IF(AND(B9&lt;&gt;"処遇加算なし",F15=4),IF(V36="✓",1,IF(V37="✓",2,"")),"")</f>
        <v/>
      </c>
      <c r="AA61" s="245"/>
      <c r="AB61" s="249"/>
      <c r="AC61" s="1130" t="s">
        <v>2207</v>
      </c>
      <c r="AD61" s="1130"/>
      <c r="AE61" s="1130"/>
      <c r="AF61" s="1130"/>
      <c r="AG61" s="1130"/>
      <c r="AH61" s="170">
        <f>IF(AND(F15&lt;&gt;4,F15&lt;&gt;5),0,IF(AX8="○",1,2))</f>
        <v>2</v>
      </c>
      <c r="AI61" s="253"/>
      <c r="AJ61" s="249"/>
      <c r="AK61" s="1130" t="s">
        <v>2207</v>
      </c>
      <c r="AL61" s="1130"/>
      <c r="AM61" s="1130"/>
      <c r="AN61" s="1130"/>
      <c r="AO61" s="1130"/>
      <c r="AP61" s="170">
        <f>IF(AX8="○",1,2)</f>
        <v>2</v>
      </c>
      <c r="AQ61" s="245"/>
      <c r="AR61" s="245"/>
      <c r="AS61" s="1012" t="str">
        <f>IF(OR(AND(Z61=1,AH61=2),AND(Z61=1,AP61=2)),"○","")</f>
        <v/>
      </c>
      <c r="AT61" s="1012"/>
      <c r="AU61" s="1012"/>
      <c r="AV61" s="1012"/>
      <c r="AW61" s="1172" t="str">
        <f>IF(OR((AD61-AL61)&lt;0,(AD61-AT61)&lt;0),"!","")</f>
        <v/>
      </c>
      <c r="AX61" s="1172"/>
      <c r="AY61" s="1172"/>
      <c r="AZ61" s="1172"/>
      <c r="BH61" s="251"/>
      <c r="BJ61" s="251"/>
      <c r="BK61" s="251"/>
      <c r="BL61" s="251"/>
      <c r="BM61" s="251"/>
      <c r="BN61" s="251"/>
      <c r="BO61" s="251"/>
      <c r="BP61" s="251"/>
      <c r="BQ61" s="251"/>
      <c r="BR61" s="251"/>
      <c r="BS61" s="251"/>
      <c r="BT61" s="251"/>
      <c r="BU61" s="251"/>
      <c r="BV61" s="251"/>
      <c r="BW61" s="251"/>
      <c r="BX61" s="251"/>
      <c r="BZ61" s="254"/>
    </row>
    <row r="62" spans="2:82" ht="15.95" customHeight="1">
      <c r="U62" s="1130" t="s">
        <v>2208</v>
      </c>
      <c r="V62" s="1130"/>
      <c r="W62" s="1130"/>
      <c r="X62" s="1130"/>
      <c r="Y62" s="1130"/>
      <c r="Z62" s="527" t="str">
        <f>IF(AND(B9&lt;&gt;"処遇加算なし",F15=4),IF(V40="✓",1,IF(V41="✓",2,"")),"")</f>
        <v/>
      </c>
      <c r="AA62" s="245"/>
      <c r="AB62" s="249"/>
      <c r="AC62" s="1130" t="s">
        <v>2208</v>
      </c>
      <c r="AD62" s="1130"/>
      <c r="AE62" s="1130"/>
      <c r="AF62" s="1130"/>
      <c r="AG62" s="1130"/>
      <c r="AH62" s="170">
        <f>IF(AND(F15&lt;&gt;4,F15&lt;&gt;5),0,IF(AY8="○",1,2))</f>
        <v>2</v>
      </c>
      <c r="AI62" s="253"/>
      <c r="AJ62" s="249"/>
      <c r="AK62" s="1130" t="s">
        <v>2208</v>
      </c>
      <c r="AL62" s="1130"/>
      <c r="AM62" s="1130"/>
      <c r="AN62" s="1130"/>
      <c r="AO62" s="1130"/>
      <c r="AP62" s="170">
        <f>IF(AY8="○",1,2)</f>
        <v>2</v>
      </c>
      <c r="AQ62" s="245"/>
      <c r="AR62" s="245"/>
      <c r="AS62" s="1012" t="str">
        <f>IF(OR(AND(Z62=1,AH62=2),AND(Z62=1,AP62=2)),"○","")</f>
        <v/>
      </c>
      <c r="AT62" s="1012"/>
      <c r="AU62" s="1012"/>
      <c r="AV62" s="1012"/>
      <c r="AW62" s="1172" t="str">
        <f>IF(OR((AD62-AL62)&lt;0,(AD62-AT62)&lt;0),"!","")</f>
        <v/>
      </c>
      <c r="AX62" s="1172"/>
      <c r="AY62" s="1172"/>
      <c r="AZ62" s="1172"/>
      <c r="BH62" s="251"/>
      <c r="BJ62" s="251"/>
      <c r="BK62" s="251"/>
      <c r="BL62" s="251"/>
      <c r="BM62" s="251"/>
      <c r="BN62" s="251"/>
      <c r="BO62" s="251"/>
      <c r="BP62" s="251"/>
      <c r="BQ62" s="251"/>
      <c r="BR62" s="251"/>
      <c r="BS62" s="251"/>
      <c r="BT62" s="251"/>
      <c r="BU62" s="251"/>
      <c r="BV62" s="251"/>
      <c r="BW62" s="251"/>
      <c r="BX62" s="251"/>
      <c r="BZ62" s="254"/>
    </row>
    <row r="63" spans="2:82" ht="15.95" customHeight="1">
      <c r="U63" s="1012" t="s">
        <v>2209</v>
      </c>
      <c r="V63" s="1012"/>
      <c r="W63" s="1012"/>
      <c r="X63" s="1012"/>
      <c r="Y63" s="1012"/>
      <c r="Z63" s="527" t="str">
        <f>IF(AND(B9&lt;&gt;"処遇加算なし",F15=4),IF(V44="✓",1,IF(V45="✓",2,"")),"")</f>
        <v/>
      </c>
      <c r="AA63" s="245"/>
      <c r="AB63" s="249"/>
      <c r="AC63" s="1012" t="s">
        <v>2209</v>
      </c>
      <c r="AD63" s="1012"/>
      <c r="AE63" s="1012"/>
      <c r="AF63" s="1012"/>
      <c r="AG63" s="1012"/>
      <c r="AH63" s="170">
        <f>IF(AND(F15&lt;&gt;4,F15&lt;&gt;5),0,IF(AZ8="○",1,2))</f>
        <v>2</v>
      </c>
      <c r="AI63" s="253"/>
      <c r="AJ63" s="249"/>
      <c r="AK63" s="1012" t="s">
        <v>2209</v>
      </c>
      <c r="AL63" s="1012"/>
      <c r="AM63" s="1012"/>
      <c r="AN63" s="1012"/>
      <c r="AO63" s="1012"/>
      <c r="AP63" s="170">
        <f>IF(AZ8="○",1,2)</f>
        <v>2</v>
      </c>
      <c r="AQ63" s="245"/>
      <c r="AR63" s="245"/>
      <c r="AS63" s="1012" t="str">
        <f>IF(OR(AND(Z63=1,AH63=2),AND(Z63=1,AP63=2)),"○","")</f>
        <v/>
      </c>
      <c r="AT63" s="1012"/>
      <c r="AU63" s="1012"/>
      <c r="AV63" s="1012"/>
      <c r="AW63" s="1172" t="str">
        <f>IF(OR((AD63-AL63)&lt;0,(AD63-AT63)&lt;0),"!","")</f>
        <v/>
      </c>
      <c r="AX63" s="1172"/>
      <c r="AY63" s="1172"/>
      <c r="AZ63" s="1172"/>
      <c r="BH63" s="251"/>
      <c r="BJ63" s="251"/>
      <c r="BK63" s="251"/>
      <c r="BL63" s="251"/>
      <c r="BM63" s="251"/>
      <c r="BN63" s="251"/>
      <c r="BO63" s="251"/>
      <c r="BP63" s="251"/>
      <c r="BQ63" s="251"/>
      <c r="BR63" s="251"/>
      <c r="BS63" s="251"/>
      <c r="BT63" s="251"/>
      <c r="BU63" s="251"/>
      <c r="BV63" s="251"/>
      <c r="BW63" s="251"/>
      <c r="BX63" s="251"/>
      <c r="BZ63" s="254"/>
    </row>
    <row r="64" spans="2:82" ht="15.95" customHeight="1">
      <c r="BH64" s="197"/>
      <c r="BI64" s="197"/>
      <c r="BJ64" s="197"/>
      <c r="BK64" s="197"/>
      <c r="BL64" s="197"/>
      <c r="BM64" s="197"/>
      <c r="BN64" s="197"/>
      <c r="BO64" s="197"/>
      <c r="BP64" s="197"/>
      <c r="BQ64" s="197"/>
      <c r="BR64" s="197"/>
      <c r="BS64" s="197"/>
      <c r="BT64" s="197"/>
      <c r="BU64" s="197"/>
      <c r="BV64" s="197"/>
      <c r="BW64" s="197"/>
      <c r="BX64" s="197"/>
    </row>
    <row r="65" spans="20:63" ht="15.95" customHeight="1">
      <c r="BK65" s="197"/>
    </row>
    <row r="66" spans="20:63" ht="15.95" customHeight="1"/>
    <row r="67" spans="20:63" ht="15.95" customHeight="1">
      <c r="T67" s="171">
        <f>SUM(事業所個票９!BU51)</f>
        <v>0</v>
      </c>
    </row>
    <row r="68" spans="20:63" ht="15.95" customHeight="1"/>
    <row r="69" spans="20:63" ht="15.95" customHeight="1"/>
    <row r="70" spans="20:63" ht="15.95" customHeight="1"/>
    <row r="71" spans="20:63" ht="15.95" customHeight="1"/>
    <row r="72" spans="20:63" ht="15.95" customHeight="1"/>
    <row r="73" spans="20:63" ht="15.95" customHeight="1"/>
  </sheetData>
  <sheetProtection algorithmName="SHA-512" hashValue="LTOcj4UprvFfJFBO+o1P+n90QBHZTYTOILpxQcVKfR1XI+Ez0IOdbTXQdoybYC1tqJEcuHJCe6p1dV5Wa5kYgQ==" saltValue="ODRK4ISiU9PiIDmdoqRgCA=="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61" priority="26">
      <formula>OR($AS$44="－",$AS$44="")</formula>
    </cfRule>
  </conditionalFormatting>
  <conditionalFormatting sqref="V21:AP22">
    <cfRule type="expression" dxfId="60" priority="29">
      <formula>$L$9="ベア加算"</formula>
    </cfRule>
  </conditionalFormatting>
  <conditionalFormatting sqref="B21:U22">
    <cfRule type="expression" dxfId="59" priority="30">
      <formula>$L$9="ベア加算"</formula>
    </cfRule>
  </conditionalFormatting>
  <conditionalFormatting sqref="B12:S12">
    <cfRule type="expression" dxfId="58" priority="25">
      <formula>OR($B$9="",$G$9="",$L$9="")</formula>
    </cfRule>
  </conditionalFormatting>
  <conditionalFormatting sqref="V10:AP12">
    <cfRule type="expression" dxfId="57" priority="24">
      <formula>$V$11=""</formula>
    </cfRule>
  </conditionalFormatting>
  <conditionalFormatting sqref="V13:AP16">
    <cfRule type="expression" dxfId="56" priority="23">
      <formula>$V$14=""</formula>
    </cfRule>
  </conditionalFormatting>
  <conditionalFormatting sqref="AS20:BH22">
    <cfRule type="expression" dxfId="55" priority="31">
      <formula>OR($AS$20="－",$AS$20="")</formula>
    </cfRule>
  </conditionalFormatting>
  <conditionalFormatting sqref="AT14:AZ16">
    <cfRule type="expression" dxfId="54" priority="22">
      <formula>$V$14=""</formula>
    </cfRule>
  </conditionalFormatting>
  <conditionalFormatting sqref="AT11:AZ12">
    <cfRule type="expression" dxfId="53" priority="21">
      <formula>$V$11=""</formula>
    </cfRule>
  </conditionalFormatting>
  <conditionalFormatting sqref="P5:R5">
    <cfRule type="expression" dxfId="52" priority="20">
      <formula>OR($Y$5="訪問型サービス（総合事業）",$Y$5="通所型サービス（総合事業）")</formula>
    </cfRule>
  </conditionalFormatting>
  <conditionalFormatting sqref="P15">
    <cfRule type="expression" dxfId="51" priority="19">
      <formula>OR($P$15&lt;1,$P$15&gt;12)</formula>
    </cfRule>
  </conditionalFormatting>
  <conditionalFormatting sqref="B8:S8 V7:Z16 AA8:AP9 AA11:AP12 AA14:AP16 V20:Z45 B10:S11 Q9:S9">
    <cfRule type="expression" dxfId="50" priority="18">
      <formula>$F$15&lt;&gt;4</formula>
    </cfRule>
  </conditionalFormatting>
  <conditionalFormatting sqref="AA21:AB45 AA48:AB50">
    <cfRule type="expression" dxfId="49" priority="33">
      <formula>AND($F$15&lt;&gt;4,$F$15&lt;&gt;5)</formula>
    </cfRule>
  </conditionalFormatting>
  <conditionalFormatting sqref="AC20:AH45">
    <cfRule type="expression" dxfId="48" priority="6">
      <formula>AND($F$15&lt;&gt;4,$F$15&lt;&gt;5)</formula>
    </cfRule>
  </conditionalFormatting>
  <conditionalFormatting sqref="V7:Z16 AA8:AP9 AA11:AP12 AA14:AP16 V20:Z45">
    <cfRule type="expression" dxfId="47" priority="17">
      <formula>$B$9="処遇加算なし"</formula>
    </cfRule>
  </conditionalFormatting>
  <conditionalFormatting sqref="Q9:S9">
    <cfRule type="expression" dxfId="46" priority="16">
      <formula>$B$9="処遇加算なし"</formula>
    </cfRule>
  </conditionalFormatting>
  <conditionalFormatting sqref="G10:S11">
    <cfRule type="expression" dxfId="45" priority="15">
      <formula>$B$9="処遇加算なし"</formula>
    </cfRule>
  </conditionalFormatting>
  <conditionalFormatting sqref="AD24:AH24">
    <cfRule type="expression" dxfId="44" priority="14">
      <formula>AND($F$15&lt;&gt;4,$F$15&lt;&gt;5)</formula>
    </cfRule>
  </conditionalFormatting>
  <conditionalFormatting sqref="AD28:AH28">
    <cfRule type="expression" dxfId="43" priority="13">
      <formula>AND($F$15&lt;&gt;4,$F$15&lt;&gt;5)</formula>
    </cfRule>
  </conditionalFormatting>
  <conditionalFormatting sqref="AD32:AH32">
    <cfRule type="expression" dxfId="42" priority="12">
      <formula>AND($F$15&lt;&gt;4,$F$15&lt;&gt;5)</formula>
    </cfRule>
  </conditionalFormatting>
  <conditionalFormatting sqref="AS24:BH26">
    <cfRule type="expression" dxfId="41" priority="11">
      <formula>OR($AS$24="－",$AS$24="")</formula>
    </cfRule>
  </conditionalFormatting>
  <conditionalFormatting sqref="AS28:BH30">
    <cfRule type="expression" dxfId="40" priority="10">
      <formula>OR($AS$28="－",$AS$28="")</formula>
    </cfRule>
  </conditionalFormatting>
  <conditionalFormatting sqref="AS32:BH34">
    <cfRule type="expression" dxfId="39" priority="9">
      <formula>OR($AS$32="－",$AS$32="")</formula>
    </cfRule>
  </conditionalFormatting>
  <conditionalFormatting sqref="AL41:AP41">
    <cfRule type="expression" dxfId="38" priority="8">
      <formula>$AP$62=2</formula>
    </cfRule>
  </conditionalFormatting>
  <conditionalFormatting sqref="AD41:AH41">
    <cfRule type="expression" dxfId="37" priority="7">
      <formula>$AH$62=2</formula>
    </cfRule>
  </conditionalFormatting>
  <conditionalFormatting sqref="AG37:AH37">
    <cfRule type="expression" dxfId="36"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35"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34" priority="4">
      <formula>$F$15&lt;&gt;4</formula>
    </cfRule>
  </conditionalFormatting>
  <conditionalFormatting sqref="G9:P9">
    <cfRule type="expression" dxfId="33" priority="3">
      <formula>$B$9="処遇加算なし"</formula>
    </cfRule>
  </conditionalFormatting>
  <conditionalFormatting sqref="AS36:BH38">
    <cfRule type="expression" dxfId="32" priority="2">
      <formula>OR($AS$36="－",$AS$36="")</formula>
    </cfRule>
  </conditionalFormatting>
  <conditionalFormatting sqref="AS40:BH42">
    <cfRule type="expression" dxfId="31" priority="1">
      <formula>OR($AS$40="－",$AS$40="")</formula>
    </cfRule>
  </conditionalFormatting>
  <dataValidations count="8">
    <dataValidation type="list" allowBlank="1" showInputMessage="1" showErrorMessage="1" sqref="Y5" xr:uid="{A6F82076-73AD-4AF8-8364-CDA7E159A143}">
      <formula1>サービス名</formula1>
    </dataValidation>
    <dataValidation type="list" allowBlank="1" showInputMessage="1" showErrorMessage="1" sqref="M5:O5" xr:uid="{7B8562FE-0C72-4071-AA62-3C44C5539328}">
      <formula1>INDIRECT(J5)</formula1>
    </dataValidation>
    <dataValidation type="list" allowBlank="1" showInputMessage="1" showErrorMessage="1" sqref="M15:M16" xr:uid="{C744BDB6-17D6-4311-9845-9AD61B01D0C4}">
      <formula1>"1,2,3,6,7,8,9,10,11,12"</formula1>
    </dataValidation>
    <dataValidation type="list" allowBlank="1" showInputMessage="1" showErrorMessage="1" sqref="K15:K16 D15:D16" xr:uid="{CA38809C-D261-4092-AFC9-FC40171B82F6}">
      <formula1>"6,7"</formula1>
    </dataValidation>
    <dataValidation type="textLength" operator="equal" allowBlank="1" showInputMessage="1" showErrorMessage="1" error="10桁の介護保険事業所番号を入力してください。_x000a_（桁数が異なるとエラーになります）" sqref="B5:F5" xr:uid="{1DFA78A2-2201-4C56-8A39-D2B9EB87CE22}">
      <formula1>10</formula1>
    </dataValidation>
    <dataValidation type="list" allowBlank="1" showInputMessage="1" showErrorMessage="1" sqref="AD41:AH41" xr:uid="{0872782D-6A0D-4BED-B0EB-7FB45A86E5BF}">
      <formula1>INDIRECT(BF1)</formula1>
    </dataValidation>
    <dataValidation type="list" allowBlank="1" showInputMessage="1" showErrorMessage="1" sqref="AL41:AP41" xr:uid="{249F3093-244A-4B70-B0E7-498DAC362773}">
      <formula1>INDIRECT(BF1)</formula1>
    </dataValidation>
    <dataValidation type="whole" operator="greaterThanOrEqual" allowBlank="1" showInputMessage="1" showErrorMessage="1" prompt="要件を満たす職員数を記入してください。" sqref="AG37:AH37 AO37:AP37" xr:uid="{63301695-5666-43EE-9C9C-B3245342BAFC}">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91137"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91138"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91139"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91140"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91141"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9114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9114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9114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91145"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91146"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91147"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91148"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91149"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91150"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91151"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91152"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91153"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91154"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91155"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91156"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91157"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91158"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91159"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91160"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91161"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91162"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91163"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91164"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91165"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91166"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91167"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91168"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91169"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91170"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91171"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91172"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91173"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91174"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91175"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91176"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91177"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91178"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91179"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91180"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91181"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91182"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91183"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91184"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91185"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095FC62-F898-48FD-8B73-1246E3A2DA9B}">
          <x14:formula1>
            <xm:f>【参考】数式用3!$A$3:$A$49</xm:f>
          </x14:formula1>
          <xm:sqref>J5:L5</xm:sqref>
        </x14:dataValidation>
        <x14:dataValidation type="list" allowBlank="1" showInputMessage="1" showErrorMessage="1" xr:uid="{B89B9865-6313-4AB3-A6C3-7D5D016B2C23}">
          <x14:formula1>
            <xm:f>【参考】数式用!$I$4:$J$4</xm:f>
          </x14:formula1>
          <xm:sqref>L9</xm:sqref>
        </x14:dataValidation>
        <x14:dataValidation type="list" allowBlank="1" showInputMessage="1" showErrorMessage="1" xr:uid="{A304F29C-2462-4C8E-B236-DB3DA1F529FA}">
          <x14:formula1>
            <xm:f>【参考】数式用!$F$4:$H$4</xm:f>
          </x14:formula1>
          <xm:sqref>G9</xm:sqref>
        </x14:dataValidation>
        <x14:dataValidation type="list" allowBlank="1" showInputMessage="1" showErrorMessage="1" xr:uid="{973C5BA1-D2DB-449F-A327-FA23BE535F93}">
          <x14:formula1>
            <xm:f>【参考】数式用!$B$4:$E$4</xm:f>
          </x14:formula1>
          <xm:sqref>B9:F9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62D8D-72A6-47D0-B690-D901B475C1BD}">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375"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29" t="s">
        <v>2430</v>
      </c>
      <c r="O1" s="1129"/>
      <c r="P1" s="1129"/>
      <c r="Q1" s="1129"/>
      <c r="R1" s="1129"/>
      <c r="S1" s="1129"/>
      <c r="T1" s="1129"/>
      <c r="U1" s="1129"/>
      <c r="V1" s="1129"/>
      <c r="W1" s="1129"/>
      <c r="X1" s="1129"/>
      <c r="Y1" s="1129"/>
      <c r="Z1" s="1129"/>
      <c r="AA1" s="1129"/>
      <c r="AB1" s="1129"/>
      <c r="AC1" s="1129"/>
      <c r="AD1" s="1129"/>
      <c r="AE1" s="1129"/>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29"/>
      <c r="O2" s="1129"/>
      <c r="P2" s="1129"/>
      <c r="Q2" s="1129"/>
      <c r="R2" s="1129"/>
      <c r="S2" s="1129"/>
      <c r="T2" s="1129"/>
      <c r="U2" s="1129"/>
      <c r="V2" s="1129"/>
      <c r="W2" s="1129"/>
      <c r="X2" s="1129"/>
      <c r="Y2" s="1129"/>
      <c r="Z2" s="1129"/>
      <c r="AA2" s="1129"/>
      <c r="AB2" s="1129"/>
      <c r="AC2" s="1129"/>
      <c r="AD2" s="1129"/>
      <c r="AE2" s="1129"/>
      <c r="AF2" s="173"/>
      <c r="AG2" s="173"/>
      <c r="AH2" s="173"/>
      <c r="AI2" s="173"/>
      <c r="AJ2" s="173"/>
      <c r="AK2" s="173"/>
      <c r="AL2" s="173"/>
      <c r="AM2" s="173"/>
      <c r="AN2" s="173"/>
      <c r="AO2" s="173"/>
      <c r="AP2" s="173"/>
      <c r="AQ2" s="176"/>
      <c r="AR2" s="176"/>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099" t="s">
        <v>2293</v>
      </c>
      <c r="C4" s="1099"/>
      <c r="D4" s="1099"/>
      <c r="E4" s="1099"/>
      <c r="F4" s="1099"/>
      <c r="G4" s="1099" t="s">
        <v>0</v>
      </c>
      <c r="H4" s="1099"/>
      <c r="I4" s="1099"/>
      <c r="J4" s="1100" t="s">
        <v>1</v>
      </c>
      <c r="K4" s="1100"/>
      <c r="L4" s="1100"/>
      <c r="M4" s="1100"/>
      <c r="N4" s="1100"/>
      <c r="O4" s="1100"/>
      <c r="P4" s="1101" t="s">
        <v>2162</v>
      </c>
      <c r="Q4" s="1102"/>
      <c r="R4" s="1102"/>
      <c r="S4" s="1103" t="s">
        <v>2</v>
      </c>
      <c r="T4" s="1104"/>
      <c r="U4" s="1104"/>
      <c r="V4" s="1104"/>
      <c r="W4" s="1104"/>
      <c r="X4" s="1104"/>
      <c r="Y4" s="1100" t="s">
        <v>3</v>
      </c>
      <c r="Z4" s="1100"/>
      <c r="AA4" s="1100"/>
      <c r="AB4" s="1100"/>
      <c r="AC4" s="1100"/>
      <c r="AD4" s="1100"/>
      <c r="AE4" s="1100" t="s">
        <v>2159</v>
      </c>
      <c r="AF4" s="1100"/>
      <c r="AG4" s="1100"/>
      <c r="AH4" s="1100"/>
      <c r="AI4" s="1100" t="s">
        <v>2160</v>
      </c>
      <c r="AJ4" s="1100"/>
      <c r="AK4" s="1100"/>
      <c r="AL4" s="1100"/>
      <c r="AM4" s="1100" t="s">
        <v>2158</v>
      </c>
      <c r="AN4" s="1100"/>
      <c r="AO4" s="1100"/>
      <c r="AP4" s="1100"/>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0"/>
      <c r="C5" s="1120"/>
      <c r="D5" s="1120"/>
      <c r="E5" s="1120"/>
      <c r="F5" s="1120"/>
      <c r="G5" s="1121"/>
      <c r="H5" s="1121"/>
      <c r="I5" s="1121"/>
      <c r="J5" s="1122"/>
      <c r="K5" s="1122"/>
      <c r="L5" s="1122"/>
      <c r="M5" s="1123"/>
      <c r="N5" s="1123"/>
      <c r="O5" s="1123"/>
      <c r="P5" s="1124" t="str">
        <f>IF(Y5="","",IFERROR(INDEX(【参考】数式用3!$G$3:$I$451,MATCH(M5,【参考】数式用3!$F$3:$F$451,0),MATCH(VLOOKUP(Y5,【参考】数式用3!$J$2:$K$26,2,FALSE),【参考】数式用3!$G$2:$I$2,0)),10))</f>
        <v/>
      </c>
      <c r="Q5" s="1125"/>
      <c r="R5" s="1125"/>
      <c r="S5" s="1126"/>
      <c r="T5" s="1127"/>
      <c r="U5" s="1127"/>
      <c r="V5" s="1127"/>
      <c r="W5" s="1127"/>
      <c r="X5" s="1128"/>
      <c r="Y5" s="1136"/>
      <c r="Z5" s="1136"/>
      <c r="AA5" s="1136"/>
      <c r="AB5" s="1136"/>
      <c r="AC5" s="1136"/>
      <c r="AD5" s="1136"/>
      <c r="AE5" s="1141"/>
      <c r="AF5" s="1142"/>
      <c r="AG5" s="1142"/>
      <c r="AH5" s="1143"/>
      <c r="AI5" s="1141"/>
      <c r="AJ5" s="1142"/>
      <c r="AK5" s="1142"/>
      <c r="AL5" s="1143"/>
      <c r="AM5" s="1144">
        <f>AE5-AI5</f>
        <v>0</v>
      </c>
      <c r="AN5" s="1145"/>
      <c r="AO5" s="1145"/>
      <c r="AP5" s="114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60" t="s">
        <v>2328</v>
      </c>
      <c r="C8" s="1061"/>
      <c r="D8" s="1061"/>
      <c r="E8" s="1061"/>
      <c r="F8" s="1061"/>
      <c r="G8" s="1061"/>
      <c r="H8" s="1061"/>
      <c r="I8" s="1061"/>
      <c r="J8" s="1061"/>
      <c r="K8" s="1061"/>
      <c r="L8" s="1061"/>
      <c r="M8" s="1061"/>
      <c r="N8" s="1061"/>
      <c r="O8" s="1061"/>
      <c r="P8" s="1061"/>
      <c r="Q8" s="1061"/>
      <c r="R8" s="1061"/>
      <c r="S8" s="1062"/>
      <c r="T8" s="1041" t="s">
        <v>14</v>
      </c>
      <c r="U8" s="1042"/>
      <c r="V8" s="1152" t="str">
        <f>IFERROR(IF(VLOOKUP(AS1,【参考】数式用2!E6:L23,3,FALSE)="","",VLOOKUP(AS1,【参考】数式用2!E6:L23,3,FALSE)),"")</f>
        <v/>
      </c>
      <c r="W8" s="1153"/>
      <c r="X8" s="1153"/>
      <c r="Y8" s="1153"/>
      <c r="Z8" s="1154"/>
      <c r="AA8" s="1137" t="str">
        <f>IFERROR(VLOOKUP(AS1,【参考】数式用2!E6:L23,4,FALSE),"")</f>
        <v/>
      </c>
      <c r="AB8" s="1137"/>
      <c r="AC8" s="1137"/>
      <c r="AD8" s="1137"/>
      <c r="AE8" s="1137"/>
      <c r="AF8" s="1137"/>
      <c r="AG8" s="1137"/>
      <c r="AH8" s="1137"/>
      <c r="AI8" s="1137"/>
      <c r="AJ8" s="1137"/>
      <c r="AK8" s="1137"/>
      <c r="AL8" s="1137"/>
      <c r="AM8" s="1137"/>
      <c r="AN8" s="1137"/>
      <c r="AO8" s="1137"/>
      <c r="AP8" s="113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63"/>
      <c r="C9" s="1064"/>
      <c r="D9" s="1064"/>
      <c r="E9" s="1064"/>
      <c r="F9" s="1065"/>
      <c r="G9" s="1066"/>
      <c r="H9" s="1067"/>
      <c r="I9" s="1067"/>
      <c r="J9" s="1067"/>
      <c r="K9" s="1068"/>
      <c r="L9" s="1069"/>
      <c r="M9" s="1070"/>
      <c r="N9" s="1070"/>
      <c r="O9" s="1070"/>
      <c r="P9" s="1071"/>
      <c r="Q9" s="1058" t="s">
        <v>2200</v>
      </c>
      <c r="R9" s="1059"/>
      <c r="S9" s="1059"/>
      <c r="T9" s="1041"/>
      <c r="U9" s="1042"/>
      <c r="V9" s="1155" t="str">
        <f>IFERROR(VLOOKUP(Y5,【参考】数式用!$A$5:$AB$27,MATCH(V8,【参考】数式用!$B$4:$AB$4,0)+1,FALSE),"")</f>
        <v/>
      </c>
      <c r="W9" s="1156"/>
      <c r="X9" s="1156"/>
      <c r="Y9" s="1156"/>
      <c r="Z9" s="1157"/>
      <c r="AA9" s="1139"/>
      <c r="AB9" s="1139"/>
      <c r="AC9" s="1139"/>
      <c r="AD9" s="1139"/>
      <c r="AE9" s="1139"/>
      <c r="AF9" s="1139"/>
      <c r="AG9" s="1139"/>
      <c r="AH9" s="1139"/>
      <c r="AI9" s="1139"/>
      <c r="AJ9" s="1139"/>
      <c r="AK9" s="1139"/>
      <c r="AL9" s="1139"/>
      <c r="AM9" s="1139"/>
      <c r="AN9" s="1139"/>
      <c r="AO9" s="1139"/>
      <c r="AP9" s="1140"/>
      <c r="AS9" s="183"/>
      <c r="AT9" s="992"/>
      <c r="AU9" s="992"/>
      <c r="AV9" s="992"/>
      <c r="AW9" s="992"/>
      <c r="AX9" s="992"/>
      <c r="AY9" s="992"/>
      <c r="AZ9" s="992"/>
      <c r="BA9" s="184"/>
      <c r="CE9" s="987" t="s">
        <v>2388</v>
      </c>
      <c r="CF9" s="987"/>
      <c r="CG9" s="987"/>
      <c r="CH9" s="987"/>
      <c r="CI9" s="995" t="str">
        <f>IF(OR(AH62=1,AP62=1),1,"")</f>
        <v/>
      </c>
      <c r="CJ9" s="996"/>
    </row>
    <row r="10" spans="1:88" ht="11.25" customHeight="1">
      <c r="B10" s="1077" t="str">
        <f>IFERROR(VLOOKUP(Y5,【参考】数式用!$A$5:$J$27,MATCH(B9,【参考】数式用!$B$4:$J$4,0)+1,0),"")</f>
        <v/>
      </c>
      <c r="C10" s="1078"/>
      <c r="D10" s="1078"/>
      <c r="E10" s="1078"/>
      <c r="F10" s="1079"/>
      <c r="G10" s="1077" t="str">
        <f>IFERROR(VLOOKUP(Y5,【参考】数式用!$A$5:$J$27,MATCH(G9,【参考】数式用!$B$4:$J$4,0)+1,0),"")</f>
        <v/>
      </c>
      <c r="H10" s="1078"/>
      <c r="I10" s="1078"/>
      <c r="J10" s="1078"/>
      <c r="K10" s="1079"/>
      <c r="L10" s="1077" t="str">
        <f>IFERROR(VLOOKUP(Y5,【参考】数式用!$A$5:$J$27,MATCH(L9,【参考】数式用!$B$4:$J$4,0)+1,0),"")</f>
        <v/>
      </c>
      <c r="M10" s="1078"/>
      <c r="N10" s="1078"/>
      <c r="O10" s="1078"/>
      <c r="P10" s="1079"/>
      <c r="Q10" s="1036">
        <f>SUM(B10,G10,L10)</f>
        <v>0</v>
      </c>
      <c r="R10" s="1037"/>
      <c r="S10" s="1037"/>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080"/>
      <c r="C11" s="1081"/>
      <c r="D11" s="1081"/>
      <c r="E11" s="1081"/>
      <c r="F11" s="1082"/>
      <c r="G11" s="1080"/>
      <c r="H11" s="1081"/>
      <c r="I11" s="1081"/>
      <c r="J11" s="1081"/>
      <c r="K11" s="1082"/>
      <c r="L11" s="1080"/>
      <c r="M11" s="1081"/>
      <c r="N11" s="1081"/>
      <c r="O11" s="1081"/>
      <c r="P11" s="1082"/>
      <c r="Q11" s="1036"/>
      <c r="R11" s="1037"/>
      <c r="S11" s="1037"/>
      <c r="T11" s="1043"/>
      <c r="U11" s="1042"/>
      <c r="V11" s="1119" t="str">
        <f>IFERROR(IF(VLOOKUP(AS1,【参考】数式用2!E6:L23,5,FALSE)="","",VLOOKUP(AS1,【参考】数式用2!E6:L23,5,FALSE)),"")</f>
        <v/>
      </c>
      <c r="W11" s="1119"/>
      <c r="X11" s="1119"/>
      <c r="Y11" s="1119"/>
      <c r="Z11" s="1119"/>
      <c r="AA11" s="1137" t="str">
        <f>IFERROR(VLOOKUP(AS1,【参考】数式用2!E6:L23,6,FALSE),"")</f>
        <v/>
      </c>
      <c r="AB11" s="1137"/>
      <c r="AC11" s="1137"/>
      <c r="AD11" s="1137"/>
      <c r="AE11" s="1137"/>
      <c r="AF11" s="1137"/>
      <c r="AG11" s="1137"/>
      <c r="AH11" s="1137"/>
      <c r="AI11" s="1137"/>
      <c r="AJ11" s="1137"/>
      <c r="AK11" s="1137"/>
      <c r="AL11" s="1137"/>
      <c r="AM11" s="1137"/>
      <c r="AN11" s="1137"/>
      <c r="AO11" s="1137"/>
      <c r="AP11" s="113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18"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18"/>
      <c r="D12" s="1118"/>
      <c r="E12" s="1118"/>
      <c r="F12" s="1118"/>
      <c r="G12" s="1118"/>
      <c r="H12" s="1118"/>
      <c r="I12" s="1118"/>
      <c r="J12" s="1118"/>
      <c r="K12" s="1118"/>
      <c r="L12" s="1118"/>
      <c r="M12" s="1118"/>
      <c r="N12" s="1118"/>
      <c r="O12" s="1118"/>
      <c r="P12" s="1118"/>
      <c r="Q12" s="1118"/>
      <c r="R12" s="1118"/>
      <c r="S12" s="1118"/>
      <c r="T12" s="1043"/>
      <c r="U12" s="1042"/>
      <c r="V12" s="1132" t="str">
        <f>IFERROR(VLOOKUP(Y5,【参考】数式用!$A$5:$AB$27,MATCH(V11,【参考】数式用!$B$4:$AB$4,0)+1,FALSE),"")</f>
        <v/>
      </c>
      <c r="W12" s="1132"/>
      <c r="X12" s="1132"/>
      <c r="Y12" s="1132"/>
      <c r="Z12" s="1132"/>
      <c r="AA12" s="1139"/>
      <c r="AB12" s="1139"/>
      <c r="AC12" s="1139"/>
      <c r="AD12" s="1139"/>
      <c r="AE12" s="1139"/>
      <c r="AF12" s="1139"/>
      <c r="AG12" s="1139"/>
      <c r="AH12" s="1139"/>
      <c r="AI12" s="1139"/>
      <c r="AJ12" s="1139"/>
      <c r="AK12" s="1139"/>
      <c r="AL12" s="1139"/>
      <c r="AM12" s="1139"/>
      <c r="AN12" s="1139"/>
      <c r="AO12" s="1139"/>
      <c r="AP12" s="1140"/>
      <c r="AS12" s="183"/>
      <c r="AT12" s="992"/>
      <c r="AU12" s="992"/>
      <c r="AV12" s="992"/>
      <c r="AW12" s="992"/>
      <c r="AX12" s="992"/>
      <c r="AY12" s="992"/>
      <c r="AZ12" s="992"/>
      <c r="BA12" s="184"/>
    </row>
    <row r="13" spans="1:88" ht="12" customHeight="1">
      <c r="A13" s="178"/>
      <c r="B13" s="1092" t="s">
        <v>2288</v>
      </c>
      <c r="C13" s="1093"/>
      <c r="D13" s="1093"/>
      <c r="E13" s="1093"/>
      <c r="F13" s="1093"/>
      <c r="G13" s="1093"/>
      <c r="H13" s="1093"/>
      <c r="I13" s="1093"/>
      <c r="J13" s="1093"/>
      <c r="K13" s="1093"/>
      <c r="L13" s="1093"/>
      <c r="M13" s="1093"/>
      <c r="N13" s="1093"/>
      <c r="O13" s="1093"/>
      <c r="P13" s="1093"/>
      <c r="Q13" s="1093"/>
      <c r="R13" s="1093"/>
      <c r="S13" s="1094"/>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95"/>
      <c r="C14" s="1096"/>
      <c r="D14" s="1096"/>
      <c r="E14" s="1096"/>
      <c r="F14" s="1096"/>
      <c r="G14" s="1096"/>
      <c r="H14" s="1096"/>
      <c r="I14" s="1096"/>
      <c r="J14" s="1096"/>
      <c r="K14" s="1096"/>
      <c r="L14" s="1096"/>
      <c r="M14" s="1096"/>
      <c r="N14" s="1096"/>
      <c r="O14" s="1096"/>
      <c r="P14" s="1096"/>
      <c r="Q14" s="1096"/>
      <c r="R14" s="1096"/>
      <c r="S14" s="1097"/>
      <c r="U14" s="202"/>
      <c r="V14" s="1119" t="str">
        <f>IFERROR(IF(VLOOKUP(AS1,【参考】数式用2!E6:L23,7,FALSE)="","",VLOOKUP(AS1,【参考】数式用2!E6:L23,7,FALSE)),"")</f>
        <v/>
      </c>
      <c r="W14" s="1119"/>
      <c r="X14" s="1119"/>
      <c r="Y14" s="1119"/>
      <c r="Z14" s="1119"/>
      <c r="AA14" s="1147" t="str">
        <f>IFERROR(VLOOKUP(AS1,【参考】数式用2!E6:L23,8,FALSE),"")</f>
        <v/>
      </c>
      <c r="AB14" s="1137"/>
      <c r="AC14" s="1137"/>
      <c r="AD14" s="1137"/>
      <c r="AE14" s="1137"/>
      <c r="AF14" s="1137"/>
      <c r="AG14" s="1137"/>
      <c r="AH14" s="1137"/>
      <c r="AI14" s="1137"/>
      <c r="AJ14" s="1137"/>
      <c r="AK14" s="1137"/>
      <c r="AL14" s="1137"/>
      <c r="AM14" s="1137"/>
      <c r="AN14" s="1137"/>
      <c r="AO14" s="1137"/>
      <c r="AP14" s="113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83" t="s">
        <v>2282</v>
      </c>
      <c r="C15" s="1084"/>
      <c r="D15" s="147">
        <v>6</v>
      </c>
      <c r="E15" s="203" t="s">
        <v>2283</v>
      </c>
      <c r="F15" s="147">
        <v>4</v>
      </c>
      <c r="G15" s="203" t="s">
        <v>2284</v>
      </c>
      <c r="H15" s="1085" t="s">
        <v>2285</v>
      </c>
      <c r="I15" s="1085"/>
      <c r="J15" s="1098"/>
      <c r="K15" s="147">
        <v>7</v>
      </c>
      <c r="L15" s="203" t="s">
        <v>2283</v>
      </c>
      <c r="M15" s="147">
        <v>3</v>
      </c>
      <c r="N15" s="203" t="s">
        <v>2284</v>
      </c>
      <c r="O15" s="203" t="s">
        <v>2286</v>
      </c>
      <c r="P15" s="204">
        <f>(K15*12+M15)-(D15*12+F15)+1</f>
        <v>12</v>
      </c>
      <c r="Q15" s="1085" t="s">
        <v>2287</v>
      </c>
      <c r="R15" s="1085"/>
      <c r="S15" s="205" t="s">
        <v>74</v>
      </c>
      <c r="U15" s="202"/>
      <c r="V15" s="1086" t="str">
        <f>IFERROR(VLOOKUP(Y5,【参考】数式用!$A$5:$AB$27,MATCH(V14,【参考】数式用!$B$4:$AB$4,0)+1,FALSE),"")</f>
        <v/>
      </c>
      <c r="W15" s="1087"/>
      <c r="X15" s="1087"/>
      <c r="Y15" s="1087"/>
      <c r="Z15" s="1088"/>
      <c r="AA15" s="1133"/>
      <c r="AB15" s="1134"/>
      <c r="AC15" s="1134"/>
      <c r="AD15" s="1134"/>
      <c r="AE15" s="1134"/>
      <c r="AF15" s="1134"/>
      <c r="AG15" s="1134"/>
      <c r="AH15" s="1134"/>
      <c r="AI15" s="1134"/>
      <c r="AJ15" s="1134"/>
      <c r="AK15" s="1134"/>
      <c r="AL15" s="1134"/>
      <c r="AM15" s="1134"/>
      <c r="AN15" s="1134"/>
      <c r="AO15" s="1134"/>
      <c r="AP15" s="114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202"/>
      <c r="V16" s="1089"/>
      <c r="W16" s="1090"/>
      <c r="X16" s="1090"/>
      <c r="Y16" s="1090"/>
      <c r="Z16" s="1091"/>
      <c r="AA16" s="1149"/>
      <c r="AB16" s="1150"/>
      <c r="AC16" s="1150"/>
      <c r="AD16" s="1150"/>
      <c r="AE16" s="1150"/>
      <c r="AF16" s="1150"/>
      <c r="AG16" s="1150"/>
      <c r="AH16" s="1150"/>
      <c r="AI16" s="1150"/>
      <c r="AJ16" s="1150"/>
      <c r="AK16" s="1150"/>
      <c r="AL16" s="1150"/>
      <c r="AM16" s="1150"/>
      <c r="AN16" s="1150"/>
      <c r="AO16" s="1150"/>
      <c r="AP16" s="1151"/>
      <c r="AS16" s="183"/>
      <c r="AT16" s="992"/>
      <c r="AU16" s="992"/>
      <c r="AV16" s="992"/>
      <c r="AW16" s="992"/>
      <c r="AX16" s="992"/>
      <c r="AY16" s="992"/>
      <c r="AZ16" s="992"/>
      <c r="BA16" s="184"/>
    </row>
    <row r="17" spans="2:60" ht="6.75" customHeight="1" thickBot="1">
      <c r="T17" s="210"/>
      <c r="U17" s="210"/>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75" t="s">
        <v>2211</v>
      </c>
      <c r="C18" s="1075"/>
      <c r="D18" s="1075"/>
      <c r="E18" s="1075"/>
      <c r="F18" s="1075"/>
      <c r="G18" s="1075"/>
      <c r="H18" s="1075"/>
      <c r="I18" s="1075"/>
      <c r="J18" s="1075"/>
      <c r="K18" s="1075"/>
      <c r="L18" s="1075"/>
      <c r="M18" s="1075"/>
      <c r="N18" s="1075"/>
      <c r="O18" s="1075"/>
      <c r="P18" s="1075"/>
      <c r="Q18" s="1075"/>
      <c r="R18" s="1075"/>
      <c r="S18" s="1075"/>
      <c r="AI18" s="216"/>
      <c r="AJ18" s="216"/>
      <c r="AK18" s="216"/>
      <c r="AL18" s="216"/>
      <c r="AM18" s="216"/>
      <c r="AN18" s="216"/>
      <c r="AO18" s="216"/>
      <c r="AP18" s="216"/>
      <c r="AQ18" s="216"/>
    </row>
    <row r="19" spans="2:60" ht="6" customHeight="1" thickBot="1">
      <c r="B19" s="1075"/>
      <c r="C19" s="1075"/>
      <c r="D19" s="1075"/>
      <c r="E19" s="1075"/>
      <c r="F19" s="1075"/>
      <c r="G19" s="1075"/>
      <c r="H19" s="1075"/>
      <c r="I19" s="1075"/>
      <c r="J19" s="1075"/>
      <c r="K19" s="1075"/>
      <c r="L19" s="1075"/>
      <c r="M19" s="1075"/>
      <c r="N19" s="1075"/>
      <c r="O19" s="1075"/>
      <c r="P19" s="1075"/>
      <c r="Q19" s="1075"/>
      <c r="R19" s="1075"/>
      <c r="S19" s="1075"/>
      <c r="AI19" s="216"/>
      <c r="AJ19" s="216"/>
      <c r="AK19" s="216"/>
      <c r="AL19" s="216"/>
      <c r="AM19" s="216"/>
      <c r="AN19" s="216"/>
      <c r="AO19" s="216"/>
      <c r="AP19" s="216"/>
      <c r="AQ19" s="216"/>
    </row>
    <row r="20" spans="2:60" ht="12.95" customHeight="1">
      <c r="B20" s="1076"/>
      <c r="C20" s="1076"/>
      <c r="D20" s="1076"/>
      <c r="E20" s="1076"/>
      <c r="F20" s="1076"/>
      <c r="G20" s="1076"/>
      <c r="H20" s="1076"/>
      <c r="I20" s="1076"/>
      <c r="J20" s="1076"/>
      <c r="K20" s="1076"/>
      <c r="L20" s="1076"/>
      <c r="M20" s="1076"/>
      <c r="N20" s="1076"/>
      <c r="O20" s="1076"/>
      <c r="P20" s="1076"/>
      <c r="Q20" s="1076"/>
      <c r="R20" s="1076"/>
      <c r="S20" s="1076"/>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112" t="s">
        <v>2295</v>
      </c>
      <c r="C21" s="1113"/>
      <c r="D21" s="1113"/>
      <c r="E21" s="1113"/>
      <c r="F21" s="1114"/>
      <c r="G21" s="1106" t="s">
        <v>245</v>
      </c>
      <c r="H21" s="1107"/>
      <c r="I21" s="1107"/>
      <c r="J21" s="1107"/>
      <c r="K21" s="1107"/>
      <c r="L21" s="1107"/>
      <c r="M21" s="1107"/>
      <c r="N21" s="1107"/>
      <c r="O21" s="1107"/>
      <c r="P21" s="1107"/>
      <c r="Q21" s="1107"/>
      <c r="R21" s="1107"/>
      <c r="S21" s="1107"/>
      <c r="T21" s="1108"/>
      <c r="U21" s="218"/>
      <c r="V21" s="219" t="str">
        <f>IFERROR(IF(L9="ベア加算","✓",""),"")</f>
        <v/>
      </c>
      <c r="W21" s="1007" t="s">
        <v>16</v>
      </c>
      <c r="X21" s="1007"/>
      <c r="Y21" s="1007"/>
      <c r="Z21" s="1007"/>
      <c r="AA21" s="1041" t="s">
        <v>14</v>
      </c>
      <c r="AB21" s="1042"/>
      <c r="AC21" s="220"/>
      <c r="AD21" s="1105" t="s">
        <v>16</v>
      </c>
      <c r="AE21" s="1105"/>
      <c r="AF21" s="1105"/>
      <c r="AG21" s="1105"/>
      <c r="AH21" s="1105"/>
      <c r="AI21" s="1041" t="s">
        <v>14</v>
      </c>
      <c r="AJ21" s="1042"/>
      <c r="AK21" s="221"/>
      <c r="AL21" s="1105" t="s">
        <v>16</v>
      </c>
      <c r="AM21" s="1105"/>
      <c r="AN21" s="1105"/>
      <c r="AO21" s="1105"/>
      <c r="AP21" s="1105"/>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115"/>
      <c r="C22" s="1116"/>
      <c r="D22" s="1116"/>
      <c r="E22" s="1116"/>
      <c r="F22" s="1117"/>
      <c r="G22" s="1109"/>
      <c r="H22" s="1110"/>
      <c r="I22" s="1110"/>
      <c r="J22" s="1110"/>
      <c r="K22" s="1110"/>
      <c r="L22" s="1110"/>
      <c r="M22" s="1110"/>
      <c r="N22" s="1110"/>
      <c r="O22" s="1110"/>
      <c r="P22" s="1110"/>
      <c r="Q22" s="1110"/>
      <c r="R22" s="1110"/>
      <c r="S22" s="1110"/>
      <c r="T22" s="1111"/>
      <c r="U22" s="218"/>
      <c r="V22" s="222" t="str">
        <f>IFERROR(IF(L9="ベア加算なし","✓",""),"")</f>
        <v/>
      </c>
      <c r="W22" s="1025" t="s">
        <v>17</v>
      </c>
      <c r="X22" s="1007"/>
      <c r="Y22" s="1026"/>
      <c r="Z22" s="1027"/>
      <c r="AA22" s="1041"/>
      <c r="AB22" s="1042"/>
      <c r="AC22" s="220"/>
      <c r="AD22" s="1007" t="s">
        <v>17</v>
      </c>
      <c r="AE22" s="1007"/>
      <c r="AF22" s="1007"/>
      <c r="AG22" s="1007"/>
      <c r="AH22" s="1007"/>
      <c r="AI22" s="1041"/>
      <c r="AJ22" s="1042"/>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112" t="s">
        <v>2219</v>
      </c>
      <c r="C24" s="1113"/>
      <c r="D24" s="1113"/>
      <c r="E24" s="1113"/>
      <c r="F24" s="1114"/>
      <c r="G24" s="1106" t="s">
        <v>246</v>
      </c>
      <c r="H24" s="1107"/>
      <c r="I24" s="1107"/>
      <c r="J24" s="1107"/>
      <c r="K24" s="1107"/>
      <c r="L24" s="1107"/>
      <c r="M24" s="1107"/>
      <c r="N24" s="1107"/>
      <c r="O24" s="1107"/>
      <c r="P24" s="1107"/>
      <c r="Q24" s="1107"/>
      <c r="R24" s="1107"/>
      <c r="S24" s="1107"/>
      <c r="T24" s="1108"/>
      <c r="U24" s="218"/>
      <c r="V24" s="219" t="str">
        <f>IFERROR(IF(OR(B9="処遇加算Ⅰ",B9="処遇加算Ⅱ"),"✓",""),"")</f>
        <v/>
      </c>
      <c r="W24" s="1072" t="s">
        <v>2254</v>
      </c>
      <c r="X24" s="1073"/>
      <c r="Y24" s="1073"/>
      <c r="Z24" s="1074"/>
      <c r="AA24" s="1041" t="s">
        <v>14</v>
      </c>
      <c r="AB24" s="1042"/>
      <c r="AC24" s="220"/>
      <c r="AD24" s="1057" t="s">
        <v>16</v>
      </c>
      <c r="AE24" s="1057"/>
      <c r="AF24" s="1057"/>
      <c r="AG24" s="1057"/>
      <c r="AH24" s="1057"/>
      <c r="AI24" s="1041" t="s">
        <v>14</v>
      </c>
      <c r="AJ24" s="1042"/>
      <c r="AK24" s="220"/>
      <c r="AL24" s="1057" t="s">
        <v>16</v>
      </c>
      <c r="AM24" s="1057"/>
      <c r="AN24" s="1057"/>
      <c r="AO24" s="1057"/>
      <c r="AP24" s="1057"/>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160"/>
      <c r="C25" s="1161"/>
      <c r="D25" s="1161"/>
      <c r="E25" s="1161"/>
      <c r="F25" s="1162"/>
      <c r="G25" s="1133"/>
      <c r="H25" s="1134"/>
      <c r="I25" s="1134"/>
      <c r="J25" s="1134"/>
      <c r="K25" s="1134"/>
      <c r="L25" s="1134"/>
      <c r="M25" s="1134"/>
      <c r="N25" s="1134"/>
      <c r="O25" s="1134"/>
      <c r="P25" s="1134"/>
      <c r="Q25" s="1134"/>
      <c r="R25" s="1134"/>
      <c r="S25" s="1134"/>
      <c r="T25" s="1135"/>
      <c r="U25" s="218"/>
      <c r="V25" s="219" t="str">
        <f>IFERROR(IF(B9="処遇加算Ⅲ","✓",""),"")</f>
        <v/>
      </c>
      <c r="W25" s="1072" t="s">
        <v>21</v>
      </c>
      <c r="X25" s="1073"/>
      <c r="Y25" s="1073"/>
      <c r="Z25" s="1074"/>
      <c r="AA25" s="1041"/>
      <c r="AB25" s="1042"/>
      <c r="AC25" s="220"/>
      <c r="AD25" s="1008" t="s">
        <v>19</v>
      </c>
      <c r="AE25" s="1008"/>
      <c r="AF25" s="1008"/>
      <c r="AG25" s="1008"/>
      <c r="AH25" s="1008"/>
      <c r="AI25" s="1041"/>
      <c r="AJ25" s="1042"/>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115"/>
      <c r="C26" s="1116"/>
      <c r="D26" s="1116"/>
      <c r="E26" s="1116"/>
      <c r="F26" s="1117"/>
      <c r="G26" s="1109"/>
      <c r="H26" s="1110"/>
      <c r="I26" s="1110"/>
      <c r="J26" s="1110"/>
      <c r="K26" s="1110"/>
      <c r="L26" s="1110"/>
      <c r="M26" s="1110"/>
      <c r="N26" s="1110"/>
      <c r="O26" s="1110"/>
      <c r="P26" s="1110"/>
      <c r="Q26" s="1110"/>
      <c r="R26" s="1110"/>
      <c r="S26" s="1110"/>
      <c r="T26" s="1111"/>
      <c r="U26" s="192"/>
      <c r="V26" s="219" t="str">
        <f>IFERROR(IF(B9="処遇加算なし","✓",""),"")</f>
        <v/>
      </c>
      <c r="W26" s="1072" t="s">
        <v>2255</v>
      </c>
      <c r="X26" s="1073"/>
      <c r="Y26" s="1073"/>
      <c r="Z26" s="1074"/>
      <c r="AA26" s="1041"/>
      <c r="AB26" s="1042"/>
      <c r="AC26" s="220"/>
      <c r="AD26" s="1057" t="s">
        <v>17</v>
      </c>
      <c r="AE26" s="1057"/>
      <c r="AF26" s="1057"/>
      <c r="AG26" s="1057"/>
      <c r="AH26" s="1057"/>
      <c r="AI26" s="1041"/>
      <c r="AJ26" s="1042"/>
      <c r="AK26" s="221"/>
      <c r="AL26" s="1057" t="s">
        <v>17</v>
      </c>
      <c r="AM26" s="1057"/>
      <c r="AN26" s="1057"/>
      <c r="AO26" s="1057"/>
      <c r="AP26" s="1057"/>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112" t="s">
        <v>2220</v>
      </c>
      <c r="C28" s="1113"/>
      <c r="D28" s="1113"/>
      <c r="E28" s="1113"/>
      <c r="F28" s="1114"/>
      <c r="G28" s="1107" t="s">
        <v>2217</v>
      </c>
      <c r="H28" s="1107"/>
      <c r="I28" s="1107"/>
      <c r="J28" s="1107"/>
      <c r="K28" s="1107"/>
      <c r="L28" s="1107"/>
      <c r="M28" s="1107"/>
      <c r="N28" s="1107"/>
      <c r="O28" s="1107"/>
      <c r="P28" s="1107"/>
      <c r="Q28" s="1107"/>
      <c r="R28" s="1107"/>
      <c r="S28" s="1107"/>
      <c r="T28" s="1108"/>
      <c r="U28" s="218"/>
      <c r="V28" s="219" t="str">
        <f>IFERROR(IF(OR(B9="処遇加算Ⅰ",B9="処遇加算Ⅱ"),"✓",""),"")</f>
        <v/>
      </c>
      <c r="W28" s="1072" t="s">
        <v>2254</v>
      </c>
      <c r="X28" s="1073"/>
      <c r="Y28" s="1073"/>
      <c r="Z28" s="1074"/>
      <c r="AA28" s="1041" t="s">
        <v>14</v>
      </c>
      <c r="AB28" s="1042"/>
      <c r="AC28" s="220"/>
      <c r="AD28" s="1057" t="s">
        <v>16</v>
      </c>
      <c r="AE28" s="1057"/>
      <c r="AF28" s="1057"/>
      <c r="AG28" s="1057"/>
      <c r="AH28" s="1057"/>
      <c r="AI28" s="1041" t="s">
        <v>14</v>
      </c>
      <c r="AJ28" s="1042"/>
      <c r="AK28" s="220"/>
      <c r="AL28" s="1057" t="s">
        <v>16</v>
      </c>
      <c r="AM28" s="1057"/>
      <c r="AN28" s="1057"/>
      <c r="AO28" s="1057"/>
      <c r="AP28" s="1057"/>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160"/>
      <c r="C29" s="1161"/>
      <c r="D29" s="1161"/>
      <c r="E29" s="1161"/>
      <c r="F29" s="1162"/>
      <c r="G29" s="1134"/>
      <c r="H29" s="1134"/>
      <c r="I29" s="1134"/>
      <c r="J29" s="1134"/>
      <c r="K29" s="1134"/>
      <c r="L29" s="1134"/>
      <c r="M29" s="1134"/>
      <c r="N29" s="1134"/>
      <c r="O29" s="1134"/>
      <c r="P29" s="1134"/>
      <c r="Q29" s="1134"/>
      <c r="R29" s="1134"/>
      <c r="S29" s="1134"/>
      <c r="T29" s="1135"/>
      <c r="U29" s="218"/>
      <c r="V29" s="219" t="str">
        <f>IFERROR(IF(B9="処遇加算Ⅲ","✓",""),"")</f>
        <v/>
      </c>
      <c r="W29" s="1072" t="s">
        <v>21</v>
      </c>
      <c r="X29" s="1073"/>
      <c r="Y29" s="1073"/>
      <c r="Z29" s="1074"/>
      <c r="AA29" s="1041"/>
      <c r="AB29" s="1042"/>
      <c r="AC29" s="220"/>
      <c r="AD29" s="1008" t="s">
        <v>19</v>
      </c>
      <c r="AE29" s="1008"/>
      <c r="AF29" s="1008"/>
      <c r="AG29" s="1008"/>
      <c r="AH29" s="1008"/>
      <c r="AI29" s="1041"/>
      <c r="AJ29" s="1042"/>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115"/>
      <c r="C30" s="1116"/>
      <c r="D30" s="1116"/>
      <c r="E30" s="1116"/>
      <c r="F30" s="1117"/>
      <c r="G30" s="1110"/>
      <c r="H30" s="1110"/>
      <c r="I30" s="1110"/>
      <c r="J30" s="1110"/>
      <c r="K30" s="1110"/>
      <c r="L30" s="1110"/>
      <c r="M30" s="1110"/>
      <c r="N30" s="1110"/>
      <c r="O30" s="1110"/>
      <c r="P30" s="1110"/>
      <c r="Q30" s="1110"/>
      <c r="R30" s="1110"/>
      <c r="S30" s="1110"/>
      <c r="T30" s="1111"/>
      <c r="U30" s="192"/>
      <c r="V30" s="219" t="str">
        <f>IFERROR(IF(B9="処遇加算なし","✓",""),"")</f>
        <v/>
      </c>
      <c r="W30" s="1072" t="s">
        <v>2255</v>
      </c>
      <c r="X30" s="1073"/>
      <c r="Y30" s="1073"/>
      <c r="Z30" s="1074"/>
      <c r="AA30" s="1041"/>
      <c r="AB30" s="1042"/>
      <c r="AC30" s="220"/>
      <c r="AD30" s="1057" t="s">
        <v>17</v>
      </c>
      <c r="AE30" s="1057"/>
      <c r="AF30" s="1057"/>
      <c r="AG30" s="1057"/>
      <c r="AH30" s="1057"/>
      <c r="AI30" s="1041"/>
      <c r="AJ30" s="1042"/>
      <c r="AK30" s="221"/>
      <c r="AL30" s="1057" t="s">
        <v>17</v>
      </c>
      <c r="AM30" s="1057"/>
      <c r="AN30" s="1057"/>
      <c r="AO30" s="1057"/>
      <c r="AP30" s="1057"/>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18" t="s">
        <v>2221</v>
      </c>
      <c r="C32" s="1018"/>
      <c r="D32" s="1018"/>
      <c r="E32" s="1018"/>
      <c r="F32" s="1018"/>
      <c r="G32" s="1017" t="s">
        <v>2218</v>
      </c>
      <c r="H32" s="1017"/>
      <c r="I32" s="1017"/>
      <c r="J32" s="1017"/>
      <c r="K32" s="1017"/>
      <c r="L32" s="1017"/>
      <c r="M32" s="1017"/>
      <c r="N32" s="1017"/>
      <c r="O32" s="1017"/>
      <c r="P32" s="1017"/>
      <c r="Q32" s="1017"/>
      <c r="R32" s="1017"/>
      <c r="S32" s="1017"/>
      <c r="T32" s="1017"/>
      <c r="U32" s="218"/>
      <c r="V32" s="219" t="str">
        <f>IFERROR(IF(B9="処遇加算Ⅰ","✓",""),"")</f>
        <v/>
      </c>
      <c r="W32" s="1025" t="s">
        <v>16</v>
      </c>
      <c r="X32" s="1026"/>
      <c r="Y32" s="1026"/>
      <c r="Z32" s="1027"/>
      <c r="AA32" s="1043" t="s">
        <v>14</v>
      </c>
      <c r="AB32" s="1042"/>
      <c r="AC32" s="220"/>
      <c r="AD32" s="1057" t="s">
        <v>16</v>
      </c>
      <c r="AE32" s="1057"/>
      <c r="AF32" s="1057"/>
      <c r="AG32" s="1057"/>
      <c r="AH32" s="1057"/>
      <c r="AI32" s="1043" t="s">
        <v>14</v>
      </c>
      <c r="AJ32" s="1042"/>
      <c r="AK32" s="220"/>
      <c r="AL32" s="1057" t="s">
        <v>16</v>
      </c>
      <c r="AM32" s="1057"/>
      <c r="AN32" s="1057"/>
      <c r="AO32" s="1057"/>
      <c r="AP32" s="1057"/>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18"/>
      <c r="C33" s="1018"/>
      <c r="D33" s="1018"/>
      <c r="E33" s="1018"/>
      <c r="F33" s="1018"/>
      <c r="G33" s="1017"/>
      <c r="H33" s="1017"/>
      <c r="I33" s="1017"/>
      <c r="J33" s="1017"/>
      <c r="K33" s="1017"/>
      <c r="L33" s="1017"/>
      <c r="M33" s="1017"/>
      <c r="N33" s="1017"/>
      <c r="O33" s="1017"/>
      <c r="P33" s="1017"/>
      <c r="Q33" s="1017"/>
      <c r="R33" s="1017"/>
      <c r="S33" s="1017"/>
      <c r="T33" s="1017"/>
      <c r="U33" s="218"/>
      <c r="V33" s="219" t="str">
        <f>IFERROR(IF(AND(B9&lt;&gt;"",B9&lt;&gt;"処遇加算Ⅰ"),"✓",""),"")</f>
        <v/>
      </c>
      <c r="W33" s="1025" t="s">
        <v>17</v>
      </c>
      <c r="X33" s="1026"/>
      <c r="Y33" s="1026"/>
      <c r="Z33" s="1027"/>
      <c r="AA33" s="1043"/>
      <c r="AB33" s="1042"/>
      <c r="AC33" s="220"/>
      <c r="AD33" s="1168" t="s">
        <v>19</v>
      </c>
      <c r="AE33" s="1168"/>
      <c r="AF33" s="1168"/>
      <c r="AG33" s="1168"/>
      <c r="AH33" s="1168"/>
      <c r="AI33" s="1043"/>
      <c r="AJ33" s="1042"/>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18"/>
      <c r="C34" s="1018"/>
      <c r="D34" s="1018"/>
      <c r="E34" s="1018"/>
      <c r="F34" s="1018"/>
      <c r="G34" s="1017"/>
      <c r="H34" s="1017"/>
      <c r="I34" s="1017"/>
      <c r="J34" s="1017"/>
      <c r="K34" s="1017"/>
      <c r="L34" s="1017"/>
      <c r="M34" s="1017"/>
      <c r="N34" s="1017"/>
      <c r="O34" s="1017"/>
      <c r="P34" s="1017"/>
      <c r="Q34" s="1017"/>
      <c r="R34" s="1017"/>
      <c r="S34" s="1017"/>
      <c r="T34" s="1017"/>
      <c r="U34" s="192"/>
      <c r="V34" s="225"/>
      <c r="W34" s="197"/>
      <c r="X34" s="197"/>
      <c r="Y34" s="197"/>
      <c r="Z34" s="197"/>
      <c r="AA34" s="1043"/>
      <c r="AB34" s="1042"/>
      <c r="AC34" s="220"/>
      <c r="AD34" s="1007" t="s">
        <v>17</v>
      </c>
      <c r="AE34" s="1007"/>
      <c r="AF34" s="1007"/>
      <c r="AG34" s="1007"/>
      <c r="AH34" s="1007"/>
      <c r="AI34" s="1043"/>
      <c r="AJ34" s="1042"/>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18" t="s">
        <v>2222</v>
      </c>
      <c r="C36" s="1018"/>
      <c r="D36" s="1018"/>
      <c r="E36" s="1018"/>
      <c r="F36" s="1018"/>
      <c r="G36" s="1167" t="s">
        <v>2263</v>
      </c>
      <c r="H36" s="1167"/>
      <c r="I36" s="1167"/>
      <c r="J36" s="1167"/>
      <c r="K36" s="1167"/>
      <c r="L36" s="1167"/>
      <c r="M36" s="1167"/>
      <c r="N36" s="1167"/>
      <c r="O36" s="1167"/>
      <c r="P36" s="1167"/>
      <c r="Q36" s="1167"/>
      <c r="R36" s="1167"/>
      <c r="S36" s="1167"/>
      <c r="T36" s="1167"/>
      <c r="U36" s="218"/>
      <c r="V36" s="219" t="str">
        <f>IFERROR(IF(OR(G9="特定加算Ⅰ",G9="特定加算Ⅱ"),"✓",""),"")</f>
        <v/>
      </c>
      <c r="W36" s="1025" t="s">
        <v>16</v>
      </c>
      <c r="X36" s="1026"/>
      <c r="Y36" s="1026"/>
      <c r="Z36" s="1027"/>
      <c r="AA36" s="1041" t="s">
        <v>14</v>
      </c>
      <c r="AB36" s="1042"/>
      <c r="AC36" s="220"/>
      <c r="AD36" s="1007" t="s">
        <v>16</v>
      </c>
      <c r="AE36" s="1007"/>
      <c r="AF36" s="1007"/>
      <c r="AG36" s="1007"/>
      <c r="AH36" s="1007"/>
      <c r="AI36" s="1041" t="s">
        <v>14</v>
      </c>
      <c r="AJ36" s="1042"/>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18"/>
      <c r="C37" s="1018"/>
      <c r="D37" s="1018"/>
      <c r="E37" s="1018"/>
      <c r="F37" s="1018"/>
      <c r="G37" s="1167"/>
      <c r="H37" s="1167"/>
      <c r="I37" s="1167"/>
      <c r="J37" s="1167"/>
      <c r="K37" s="1167"/>
      <c r="L37" s="1167"/>
      <c r="M37" s="1167"/>
      <c r="N37" s="1167"/>
      <c r="O37" s="1167"/>
      <c r="P37" s="1167"/>
      <c r="Q37" s="1167"/>
      <c r="R37" s="1167"/>
      <c r="S37" s="1167"/>
      <c r="T37" s="1167"/>
      <c r="U37" s="218"/>
      <c r="V37" s="219" t="str">
        <f>IFERROR(IF(G9="特定加算なし","✓",""),"")</f>
        <v/>
      </c>
      <c r="W37" s="1025" t="s">
        <v>17</v>
      </c>
      <c r="X37" s="1026"/>
      <c r="Y37" s="1026"/>
      <c r="Z37" s="1027"/>
      <c r="AA37" s="1041"/>
      <c r="AB37" s="1042"/>
      <c r="AC37" s="1178" t="s">
        <v>2369</v>
      </c>
      <c r="AD37" s="1179"/>
      <c r="AE37" s="1179"/>
      <c r="AF37" s="1179"/>
      <c r="AG37" s="1180"/>
      <c r="AH37" s="1181"/>
      <c r="AI37" s="1041"/>
      <c r="AJ37" s="1042"/>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18"/>
      <c r="C38" s="1018"/>
      <c r="D38" s="1018"/>
      <c r="E38" s="1018"/>
      <c r="F38" s="1018"/>
      <c r="G38" s="1167"/>
      <c r="H38" s="1167"/>
      <c r="I38" s="1167"/>
      <c r="J38" s="1167"/>
      <c r="K38" s="1167"/>
      <c r="L38" s="1167"/>
      <c r="M38" s="1167"/>
      <c r="N38" s="1167"/>
      <c r="O38" s="1167"/>
      <c r="P38" s="1167"/>
      <c r="Q38" s="1167"/>
      <c r="R38" s="1167"/>
      <c r="S38" s="1167"/>
      <c r="T38" s="1167"/>
      <c r="U38" s="218"/>
      <c r="Z38" s="233"/>
      <c r="AA38" s="1043"/>
      <c r="AB38" s="1042"/>
      <c r="AC38" s="220"/>
      <c r="AD38" s="1007" t="s">
        <v>17</v>
      </c>
      <c r="AE38" s="1007"/>
      <c r="AF38" s="1007"/>
      <c r="AG38" s="1007"/>
      <c r="AH38" s="1007"/>
      <c r="AI38" s="1041"/>
      <c r="AJ38" s="1042"/>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18" t="s">
        <v>2223</v>
      </c>
      <c r="C40" s="1018"/>
      <c r="D40" s="1018"/>
      <c r="E40" s="1018"/>
      <c r="F40" s="1018"/>
      <c r="G40" s="1017" t="str">
        <f>IFERROR(VLOOKUP(Y5,【参考】数式用!AS5:AT27,2,0),"")</f>
        <v/>
      </c>
      <c r="H40" s="1017"/>
      <c r="I40" s="1017"/>
      <c r="J40" s="1017"/>
      <c r="K40" s="1017"/>
      <c r="L40" s="1017"/>
      <c r="M40" s="1017"/>
      <c r="N40" s="1017"/>
      <c r="O40" s="1017"/>
      <c r="P40" s="1017"/>
      <c r="Q40" s="1017"/>
      <c r="R40" s="1017"/>
      <c r="S40" s="1017"/>
      <c r="T40" s="1017"/>
      <c r="U40" s="192"/>
      <c r="V40" s="219" t="str">
        <f>IFERROR(IF(G9="特定加算Ⅰ","✓",""),"")</f>
        <v/>
      </c>
      <c r="W40" s="1025" t="s">
        <v>16</v>
      </c>
      <c r="X40" s="1026"/>
      <c r="Y40" s="1026"/>
      <c r="Z40" s="1027"/>
      <c r="AA40" s="1041" t="s">
        <v>14</v>
      </c>
      <c r="AB40" s="1042"/>
      <c r="AC40" s="220"/>
      <c r="AD40" s="1007" t="s">
        <v>16</v>
      </c>
      <c r="AE40" s="1007"/>
      <c r="AF40" s="1007"/>
      <c r="AG40" s="1007"/>
      <c r="AH40" s="1007"/>
      <c r="AI40" s="1041" t="s">
        <v>14</v>
      </c>
      <c r="AJ40" s="1042"/>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18"/>
      <c r="C41" s="1018"/>
      <c r="D41" s="1018"/>
      <c r="E41" s="1018"/>
      <c r="F41" s="1018"/>
      <c r="G41" s="1017"/>
      <c r="H41" s="1017"/>
      <c r="I41" s="1017"/>
      <c r="J41" s="1017"/>
      <c r="K41" s="1017"/>
      <c r="L41" s="1017"/>
      <c r="M41" s="1017"/>
      <c r="N41" s="1017"/>
      <c r="O41" s="1017"/>
      <c r="P41" s="1017"/>
      <c r="Q41" s="1017"/>
      <c r="R41" s="1017"/>
      <c r="S41" s="1017"/>
      <c r="T41" s="1017"/>
      <c r="U41" s="192"/>
      <c r="V41" s="219" t="str">
        <f>IFERROR(IF(OR(G9="特定加算Ⅱ",G9="特定加算なし"),"✓",""),"")</f>
        <v/>
      </c>
      <c r="W41" s="1025" t="s">
        <v>17</v>
      </c>
      <c r="X41" s="1026"/>
      <c r="Y41" s="1026"/>
      <c r="Z41" s="1027"/>
      <c r="AA41" s="1041"/>
      <c r="AB41" s="1042"/>
      <c r="AC41" s="234" t="s">
        <v>90</v>
      </c>
      <c r="AD41" s="1054"/>
      <c r="AE41" s="1055"/>
      <c r="AF41" s="1055"/>
      <c r="AG41" s="1055"/>
      <c r="AH41" s="1056"/>
      <c r="AI41" s="1041"/>
      <c r="AJ41" s="1042"/>
      <c r="AK41" s="234" t="s">
        <v>90</v>
      </c>
      <c r="AL41" s="1054"/>
      <c r="AM41" s="1055"/>
      <c r="AN41" s="1055"/>
      <c r="AO41" s="1055"/>
      <c r="AP41" s="1056"/>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18"/>
      <c r="C42" s="1018"/>
      <c r="D42" s="1018"/>
      <c r="E42" s="1018"/>
      <c r="F42" s="1018"/>
      <c r="G42" s="1017"/>
      <c r="H42" s="1017"/>
      <c r="I42" s="1017"/>
      <c r="J42" s="1017"/>
      <c r="K42" s="1017"/>
      <c r="L42" s="1017"/>
      <c r="M42" s="1017"/>
      <c r="N42" s="1017"/>
      <c r="O42" s="1017"/>
      <c r="P42" s="1017"/>
      <c r="Q42" s="1017"/>
      <c r="R42" s="1017"/>
      <c r="S42" s="1017"/>
      <c r="T42" s="1017"/>
      <c r="U42" s="192"/>
      <c r="V42" s="185"/>
      <c r="W42" s="235"/>
      <c r="X42" s="235"/>
      <c r="Y42" s="235"/>
      <c r="Z42" s="235"/>
      <c r="AA42" s="210"/>
      <c r="AB42" s="210"/>
      <c r="AC42" s="236"/>
      <c r="AD42" s="1007" t="s">
        <v>17</v>
      </c>
      <c r="AE42" s="1007"/>
      <c r="AF42" s="1007"/>
      <c r="AG42" s="1007"/>
      <c r="AH42" s="1007"/>
      <c r="AI42" s="210"/>
      <c r="AJ42" s="210"/>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18" t="s">
        <v>2224</v>
      </c>
      <c r="C44" s="1018"/>
      <c r="D44" s="1018"/>
      <c r="E44" s="1018"/>
      <c r="F44" s="1018"/>
      <c r="G44" s="1017" t="s">
        <v>2161</v>
      </c>
      <c r="H44" s="1017"/>
      <c r="I44" s="1017"/>
      <c r="J44" s="1017"/>
      <c r="K44" s="1017"/>
      <c r="L44" s="1017"/>
      <c r="M44" s="1017"/>
      <c r="N44" s="1017"/>
      <c r="O44" s="1017"/>
      <c r="P44" s="1017"/>
      <c r="Q44" s="1017"/>
      <c r="R44" s="1017"/>
      <c r="S44" s="1017"/>
      <c r="T44" s="1017"/>
      <c r="U44" s="218"/>
      <c r="V44" s="219" t="str">
        <f>IFERROR(IF(OR(G9="特定加算Ⅰ",G9="特定加算Ⅱ"),"✓",""),"")</f>
        <v/>
      </c>
      <c r="W44" s="1025" t="s">
        <v>16</v>
      </c>
      <c r="X44" s="1026"/>
      <c r="Y44" s="1026"/>
      <c r="Z44" s="1027"/>
      <c r="AA44" s="1041" t="s">
        <v>14</v>
      </c>
      <c r="AB44" s="1042"/>
      <c r="AC44" s="220"/>
      <c r="AD44" s="1007" t="s">
        <v>16</v>
      </c>
      <c r="AE44" s="1007"/>
      <c r="AF44" s="1007"/>
      <c r="AG44" s="1007"/>
      <c r="AH44" s="1007"/>
      <c r="AI44" s="1041" t="s">
        <v>14</v>
      </c>
      <c r="AJ44" s="1042"/>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18"/>
      <c r="C45" s="1018"/>
      <c r="D45" s="1018"/>
      <c r="E45" s="1018"/>
      <c r="F45" s="1018"/>
      <c r="G45" s="1017"/>
      <c r="H45" s="1017"/>
      <c r="I45" s="1017"/>
      <c r="J45" s="1017"/>
      <c r="K45" s="1017"/>
      <c r="L45" s="1017"/>
      <c r="M45" s="1017"/>
      <c r="N45" s="1017"/>
      <c r="O45" s="1017"/>
      <c r="P45" s="1017"/>
      <c r="Q45" s="1017"/>
      <c r="R45" s="1017"/>
      <c r="S45" s="1017"/>
      <c r="T45" s="1017"/>
      <c r="U45" s="218"/>
      <c r="V45" s="219" t="str">
        <f>IFERROR(IF(G9="特定加算なし","✓",""),"")</f>
        <v/>
      </c>
      <c r="W45" s="1025" t="s">
        <v>17</v>
      </c>
      <c r="X45" s="1026"/>
      <c r="Y45" s="1026"/>
      <c r="Z45" s="1027"/>
      <c r="AA45" s="1041"/>
      <c r="AB45" s="1042"/>
      <c r="AC45" s="220"/>
      <c r="AD45" s="1007" t="s">
        <v>17</v>
      </c>
      <c r="AE45" s="1007"/>
      <c r="AF45" s="1007"/>
      <c r="AG45" s="1007"/>
      <c r="AH45" s="1007"/>
      <c r="AI45" s="1041"/>
      <c r="AJ45" s="1042"/>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75" t="s">
        <v>2317</v>
      </c>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14"/>
      <c r="C48" s="1015"/>
      <c r="D48" s="1015"/>
      <c r="E48" s="1015"/>
      <c r="F48" s="1016"/>
      <c r="G48" s="1044" t="str">
        <f>IF(F15=4,"R6.4～R6.5",IF(F15=5,"R6.5",""))</f>
        <v>R6.4～R6.5</v>
      </c>
      <c r="H48" s="1044"/>
      <c r="I48" s="1044"/>
      <c r="J48" s="1044"/>
      <c r="K48" s="1044"/>
      <c r="L48" s="1044"/>
      <c r="M48" s="1044"/>
      <c r="N48" s="1044"/>
      <c r="O48" s="1044"/>
      <c r="P48" s="1044"/>
      <c r="Q48" s="1044"/>
      <c r="R48" s="1044"/>
      <c r="S48" s="1044"/>
      <c r="T48" s="1044"/>
      <c r="U48" s="1044"/>
      <c r="V48" s="1044"/>
      <c r="W48" s="1044"/>
      <c r="X48" s="1044"/>
      <c r="Y48" s="1044"/>
      <c r="Z48" s="1044"/>
      <c r="AA48" s="1041" t="s">
        <v>14</v>
      </c>
      <c r="AB48" s="1042"/>
      <c r="AC48" s="1044" t="str">
        <f>IF(OR(F15=4,F15=5),"R6.6","R"&amp;D15&amp;"."&amp;F15)&amp;"～R"&amp;K15&amp;"."&amp;M15</f>
        <v>R6.6～R7.3</v>
      </c>
      <c r="AD48" s="1044"/>
      <c r="AE48" s="1044"/>
      <c r="AF48" s="1044"/>
      <c r="AG48" s="1044"/>
      <c r="AH48" s="1044"/>
      <c r="AS48" s="1013" t="str">
        <f>IFERROR(IF(AND(OR(AP58=1,AP58=2),OR(AP59=1,AP59=2),OR(AP60=1,AP60=2)),"処遇加算Ⅰ",IF(AND(OR(AP58=1,AP58=2),OR(AP59=1,AP59=2),OR(AP60=0,AP60=3)),"処遇加算Ⅱ",IF(OR(OR(AP58=1,AP58=2),OR(AP59=1,AP59=2)),"処遇加算Ⅲ",""))),"")</f>
        <v/>
      </c>
      <c r="AT48" s="1013"/>
      <c r="AU48" s="1013"/>
      <c r="AV48" s="1013"/>
      <c r="AW48" s="1013" t="str">
        <f>IFERROR(IF(AND(OR(AP61=1,AP61=2),AP62=1,AP63=1),"特定加算Ⅰ",IF(AND(OR(AP61=1,AP61=2),AP62=2,AP63=1),"特定加算Ⅱ",IF(OR(AP61=3,AP62=2,AP63=2),"特定加算なし",""))),"")</f>
        <v>特定加算なし</v>
      </c>
      <c r="AX48" s="1013"/>
      <c r="AY48" s="1013"/>
      <c r="AZ48" s="1013"/>
      <c r="BA48" s="1013" t="str">
        <f>IFERROR(IF(AP57=1,"ベア加算",IF(AP57=2,"ベア加算なし","")),"")</f>
        <v/>
      </c>
      <c r="BB48" s="1013"/>
      <c r="BC48" s="1013"/>
      <c r="BD48" s="1013"/>
      <c r="BE48" s="1131" t="str">
        <f>AS48&amp;AW48&amp;BA48</f>
        <v>特定加算なし</v>
      </c>
      <c r="BF48" s="1131"/>
      <c r="BG48" s="1131"/>
      <c r="BH48" s="1131"/>
      <c r="BI48" s="1131"/>
      <c r="BJ48" s="1131"/>
      <c r="BK48" s="1131"/>
      <c r="BL48" s="1131"/>
      <c r="BM48" s="1131"/>
      <c r="BN48" s="1131"/>
      <c r="BO48" s="1131"/>
      <c r="BP48" s="1131"/>
      <c r="BQ48" s="241"/>
      <c r="BR48" s="241"/>
      <c r="BS48" s="241"/>
      <c r="BT48" s="241"/>
      <c r="BU48" s="241"/>
      <c r="BV48" s="241"/>
      <c r="BW48" s="241"/>
      <c r="BX48" s="241"/>
      <c r="BY48" s="241"/>
      <c r="BZ48" s="241"/>
      <c r="CD48" s="242"/>
    </row>
    <row r="49" spans="2:88" ht="18" customHeight="1">
      <c r="B49" s="1019" t="s">
        <v>2163</v>
      </c>
      <c r="C49" s="1020"/>
      <c r="D49" s="1020"/>
      <c r="E49" s="1020"/>
      <c r="F49" s="1021"/>
      <c r="G49" s="1045" t="str">
        <f>IFERROR(IF(AND(OR(AH58=1,AH58=2),OR(AH59=1,AH59=2),OR(AH60=1,AH60=2)),"処遇加算Ⅰ",IF(AND(OR(AH58=1,AH58=2),OR(AH59=1,AH59=2),OR(AH60=0,AH60=3)),"処遇加算Ⅱ",IF(OR(OR(AH58=1,AH58=2),OR(AH59=1,AH59=2)),"処遇加算Ⅲ",""))),"")</f>
        <v/>
      </c>
      <c r="H49" s="1046"/>
      <c r="I49" s="1046"/>
      <c r="J49" s="1046"/>
      <c r="K49" s="1047"/>
      <c r="L49" s="1045" t="str">
        <f>IFERROR(IF(G9="","",IF(AND(OR(AH61=1,AH61=2),AH62=1,AH63=1),"特定加算Ⅰ",IF(AND(OR(AH61=1,AH61=2),AH62=2,AH63=1),"特定加算Ⅱ",IF(OR(AH61=3,AH62=2,AH63=2),"特定加算なし","")))),"")</f>
        <v/>
      </c>
      <c r="M49" s="1046"/>
      <c r="N49" s="1046"/>
      <c r="O49" s="1046"/>
      <c r="P49" s="1163"/>
      <c r="Q49" s="1164" t="str">
        <f>IFERROR(IF(OR(L9="ベア加算",AND(L9="ベア加算なし",AH57=1)),"ベア加算",IF(AH57=2,"ベア加算なし","")),"")</f>
        <v/>
      </c>
      <c r="R49" s="1046"/>
      <c r="S49" s="1046"/>
      <c r="T49" s="1046"/>
      <c r="U49" s="1163"/>
      <c r="V49" s="1165" t="s">
        <v>12</v>
      </c>
      <c r="W49" s="1166"/>
      <c r="X49" s="1166"/>
      <c r="Y49" s="1166"/>
      <c r="Z49" s="1166"/>
      <c r="AA49" s="1043"/>
      <c r="AB49" s="1043"/>
      <c r="AC49" s="1028" t="str">
        <f>IFERROR(VLOOKUP(BE48,【参考】数式用2!E6:F23,2,FALSE),"")</f>
        <v/>
      </c>
      <c r="AD49" s="1029"/>
      <c r="AE49" s="1029"/>
      <c r="AF49" s="1029"/>
      <c r="AG49" s="1029"/>
      <c r="AH49" s="1030"/>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8" ht="18" customHeight="1" thickBot="1">
      <c r="B50" s="1019" t="s">
        <v>2164</v>
      </c>
      <c r="C50" s="1020"/>
      <c r="D50" s="1020"/>
      <c r="E50" s="1020"/>
      <c r="F50" s="1021"/>
      <c r="G50" s="1031" t="str">
        <f>IFERROR(VLOOKUP(Y5,【参考】数式用!$A$5:$J$27,MATCH(G49,【参考】数式用!$B$4:$J$4,0)+1,0),"")</f>
        <v/>
      </c>
      <c r="H50" s="1032"/>
      <c r="I50" s="1032"/>
      <c r="J50" s="1032"/>
      <c r="K50" s="1033"/>
      <c r="L50" s="1031" t="str">
        <f>IFERROR(VLOOKUP(Y5,【参考】数式用!$A$5:$J$27,MATCH(L49,【参考】数式用!$B$4:$J$4,0)+1,0),"")</f>
        <v/>
      </c>
      <c r="M50" s="1032"/>
      <c r="N50" s="1032"/>
      <c r="O50" s="1032"/>
      <c r="P50" s="1034"/>
      <c r="Q50" s="1035" t="str">
        <f>IFERROR(VLOOKUP(Y5,【参考】数式用!$A$5:$J$27,MATCH(Q49,【参考】数式用!$B$4:$J$4,0)+1,0),"")</f>
        <v/>
      </c>
      <c r="R50" s="1032"/>
      <c r="S50" s="1032"/>
      <c r="T50" s="1032"/>
      <c r="U50" s="1034"/>
      <c r="V50" s="1036">
        <f>SUM(G50,L50,Q50)</f>
        <v>0</v>
      </c>
      <c r="W50" s="1037"/>
      <c r="X50" s="1037"/>
      <c r="Y50" s="1037"/>
      <c r="Z50" s="1037"/>
      <c r="AA50" s="1043"/>
      <c r="AB50" s="1043"/>
      <c r="AC50" s="1038" t="str">
        <f>IFERROR(VLOOKUP(Y5,【参考】数式用!$A$5:$AB$27,MATCH(AC49,【参考】数式用!$B$4:$AB$4,0)+1,FALSE),"")</f>
        <v/>
      </c>
      <c r="AD50" s="1039"/>
      <c r="AE50" s="1039"/>
      <c r="AF50" s="1039"/>
      <c r="AG50" s="1039"/>
      <c r="AH50" s="1040"/>
      <c r="AS50" s="1012" t="s">
        <v>2195</v>
      </c>
      <c r="AT50" s="1012"/>
      <c r="AU50" s="1012"/>
      <c r="AV50" s="1012"/>
      <c r="AW50" s="1012" t="s">
        <v>2196</v>
      </c>
      <c r="AX50" s="1012"/>
      <c r="AY50" s="1012"/>
      <c r="AZ50" s="1012"/>
      <c r="BA50" s="1012" t="s">
        <v>15</v>
      </c>
      <c r="BB50" s="1012"/>
      <c r="BC50" s="1012"/>
      <c r="BD50" s="1012"/>
      <c r="BE50" s="1012" t="s">
        <v>2197</v>
      </c>
      <c r="BF50" s="1012"/>
      <c r="BG50" s="1012"/>
      <c r="BH50" s="1012"/>
      <c r="BI50" s="1012" t="s">
        <v>2200</v>
      </c>
      <c r="BJ50" s="1012"/>
      <c r="BK50" s="1012"/>
      <c r="BL50" s="1012"/>
      <c r="BM50" s="241"/>
      <c r="BN50" s="1012" t="s">
        <v>2199</v>
      </c>
      <c r="BO50" s="1012"/>
      <c r="BP50" s="1012"/>
      <c r="BQ50" s="1012"/>
      <c r="BR50" s="1012"/>
      <c r="BS50" s="1012"/>
      <c r="BT50" s="241"/>
      <c r="BV50" s="979" t="s">
        <v>2202</v>
      </c>
      <c r="BW50" s="980"/>
      <c r="BX50" s="980"/>
      <c r="BY50" s="980"/>
      <c r="BZ50" s="980"/>
      <c r="CA50" s="981"/>
      <c r="CD50" s="242"/>
    </row>
    <row r="51" spans="2:88" ht="17.25" customHeight="1">
      <c r="B51" s="1022" t="s">
        <v>2294</v>
      </c>
      <c r="C51" s="1023"/>
      <c r="D51" s="1023"/>
      <c r="E51" s="1023"/>
      <c r="F51" s="1024"/>
      <c r="G51" s="1050" t="str">
        <f>IFERROR(ROUNDDOWN(ROUND(AM5*G50,0)*P5,0)*H53,"")</f>
        <v/>
      </c>
      <c r="H51" s="1050"/>
      <c r="I51" s="1050"/>
      <c r="J51" s="1050"/>
      <c r="K51" s="148" t="s">
        <v>2289</v>
      </c>
      <c r="L51" s="1049" t="str">
        <f>IFERROR(ROUNDDOWN(ROUND(AM5*L50,0)*P5,0)*H53,"")</f>
        <v/>
      </c>
      <c r="M51" s="1050"/>
      <c r="N51" s="1050"/>
      <c r="O51" s="1050"/>
      <c r="P51" s="148" t="s">
        <v>2289</v>
      </c>
      <c r="Q51" s="1049" t="str">
        <f>IFERROR(ROUNDDOWN(ROUND(AM5*Q50,0)*P5,0)*H53,"")</f>
        <v/>
      </c>
      <c r="R51" s="1050"/>
      <c r="S51" s="1050"/>
      <c r="T51" s="1050"/>
      <c r="U51" s="149" t="s">
        <v>2289</v>
      </c>
      <c r="V51" s="1158">
        <f>IFERROR(SUM(G51,L51,Q51),"")</f>
        <v>0</v>
      </c>
      <c r="W51" s="1159"/>
      <c r="X51" s="1159"/>
      <c r="Y51" s="1159"/>
      <c r="Z51" s="150" t="s">
        <v>2289</v>
      </c>
      <c r="AB51" s="151"/>
      <c r="AC51" s="1049" t="str">
        <f>IFERROR(ROUNDDOWN(ROUND(AM5*AC50,0)*P5,0)*AD53,"")</f>
        <v/>
      </c>
      <c r="AD51" s="1050"/>
      <c r="AE51" s="1050"/>
      <c r="AF51" s="1050"/>
      <c r="AG51" s="1050"/>
      <c r="AH51" s="149" t="s">
        <v>2289</v>
      </c>
      <c r="AS51" s="1011" t="str">
        <f>IFERROR(ROUNDDOWN(ROUND(AM5*(G50-B10),0)*P5,0)*H53,"")</f>
        <v/>
      </c>
      <c r="AT51" s="1011"/>
      <c r="AU51" s="1011"/>
      <c r="AV51" s="1011"/>
      <c r="AW51" s="1011" t="str">
        <f>IFERROR(ROUNDDOWN(ROUND(AM5*(L50-G10),0)*P5,0)*H53,"")</f>
        <v/>
      </c>
      <c r="AX51" s="1011"/>
      <c r="AY51" s="1011"/>
      <c r="AZ51" s="1011"/>
      <c r="BA51" s="1011" t="str">
        <f>IFERROR(ROUNDDOWN(ROUND(AM5*(Q50-L10),0)*P5,0)*H53,"")</f>
        <v/>
      </c>
      <c r="BB51" s="1011"/>
      <c r="BC51" s="1011"/>
      <c r="BD51" s="1011"/>
      <c r="BE51" s="1011" t="str">
        <f>IFERROR(ROUNDDOWN(ROUND(AM5*(AC50-Q10),0)*P5,0)*AD53,"")</f>
        <v/>
      </c>
      <c r="BF51" s="1011"/>
      <c r="BG51" s="1011"/>
      <c r="BH51" s="1011"/>
      <c r="BI51" s="1011">
        <f>SUM(AS51:BH51)</f>
        <v>0</v>
      </c>
      <c r="BJ51" s="1011"/>
      <c r="BK51" s="1011"/>
      <c r="BL51" s="1011"/>
      <c r="BM51" s="241"/>
      <c r="BN51" s="1011" t="str">
        <f>IFERROR(ROUNDDOWN(ROUNDDOWN(ROUND(AM5*(VLOOKUP(Y5,【参考】数式用!$A$5:$AB$27,14,FALSE)),0)*P5,0)*AD53*0.5,0),"")</f>
        <v/>
      </c>
      <c r="BO51" s="1011"/>
      <c r="BP51" s="1011"/>
      <c r="BQ51" s="1011"/>
      <c r="BR51" s="1011"/>
      <c r="BS51" s="1011"/>
      <c r="BT51" s="241"/>
      <c r="BV51" s="982">
        <f>IF(AND(Q49="ベア加算なし",BA48="ベア加算"),ROUNDDOWN(ROUND(AM5*VLOOKUP(Y5,【参考】数式用!$A$5:$AB$27,9,FALSE),0)*P5,0)*AD53,0)</f>
        <v>0</v>
      </c>
      <c r="BW51" s="983"/>
      <c r="BX51" s="983"/>
      <c r="BY51" s="983"/>
      <c r="BZ51" s="983"/>
      <c r="CA51" s="984"/>
      <c r="CD51" s="242"/>
    </row>
    <row r="52" spans="2:88" ht="13.5" customHeight="1">
      <c r="B52" s="1022"/>
      <c r="C52" s="1023"/>
      <c r="D52" s="1023"/>
      <c r="E52" s="1023"/>
      <c r="F52" s="1024"/>
      <c r="G52" s="1053" t="str">
        <f>IFERROR("("&amp;TEXT(G51/H53,"#,##0円")&amp;"/月)","")</f>
        <v/>
      </c>
      <c r="H52" s="1048"/>
      <c r="I52" s="1048"/>
      <c r="J52" s="1048"/>
      <c r="K52" s="1048"/>
      <c r="L52" s="1048" t="str">
        <f>IFERROR("("&amp;TEXT(L51/H53,"#,##0円")&amp;"/月)","")</f>
        <v/>
      </c>
      <c r="M52" s="1048"/>
      <c r="N52" s="1048"/>
      <c r="O52" s="1048"/>
      <c r="P52" s="1048"/>
      <c r="Q52" s="1048" t="str">
        <f>IFERROR("("&amp;TEXT(Q51/H53,"#,##0円")&amp;"/月)","")</f>
        <v/>
      </c>
      <c r="R52" s="1048"/>
      <c r="S52" s="1048"/>
      <c r="T52" s="1048"/>
      <c r="U52" s="1048"/>
      <c r="V52" s="1048" t="str">
        <f>IFERROR("("&amp;TEXT(V51/H53,"#,##0円")&amp;"/月)","")</f>
        <v>(0円/月)</v>
      </c>
      <c r="W52" s="1048"/>
      <c r="X52" s="1048"/>
      <c r="Y52" s="1048"/>
      <c r="Z52" s="1048"/>
      <c r="AB52" s="151"/>
      <c r="AC52" s="1051" t="str">
        <f>IFERROR("("&amp;TEXT(AC51/AD53,"#,##0円")&amp;"/月)","")</f>
        <v/>
      </c>
      <c r="AD52" s="1052"/>
      <c r="AE52" s="1052"/>
      <c r="AF52" s="1052"/>
      <c r="AG52" s="1052"/>
      <c r="AH52" s="1053"/>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8"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8" ht="6" customHeight="1">
      <c r="BX54" s="248"/>
    </row>
    <row r="55" spans="2:88" ht="18" customHeight="1"/>
    <row r="56" spans="2:88" ht="23.25" customHeight="1">
      <c r="U56" s="1131" t="s">
        <v>244</v>
      </c>
      <c r="V56" s="1131"/>
      <c r="W56" s="1131"/>
      <c r="X56" s="1131"/>
      <c r="Y56" s="1131"/>
      <c r="Z56" s="1131"/>
      <c r="AA56" s="245"/>
      <c r="AB56" s="249"/>
      <c r="AC56" s="1131" t="str">
        <f>IF(F15=4,"R6.4～R6.5",IF(F15=5,"R6.5",""))</f>
        <v>R6.4～R6.5</v>
      </c>
      <c r="AD56" s="1131"/>
      <c r="AE56" s="1131"/>
      <c r="AF56" s="1131"/>
      <c r="AG56" s="1131"/>
      <c r="AH56" s="1131"/>
      <c r="AI56" s="250"/>
      <c r="AJ56" s="249"/>
      <c r="AK56" s="1131" t="str">
        <f>IF(OR(F15=4,F15=5),"R6.6","R"&amp;D15&amp;"."&amp;F15)&amp;"～R"&amp;K15&amp;"."&amp;M15</f>
        <v>R6.6～R7.3</v>
      </c>
      <c r="AL56" s="1131"/>
      <c r="AM56" s="1131"/>
      <c r="AN56" s="1131"/>
      <c r="AO56" s="1131"/>
      <c r="AP56" s="1131"/>
      <c r="AQ56" s="245"/>
      <c r="AR56" s="245"/>
      <c r="AS56" s="1169" t="s">
        <v>2420</v>
      </c>
      <c r="AT56" s="1169"/>
      <c r="AU56" s="1169"/>
      <c r="AV56" s="1169"/>
      <c r="AW56" s="1169" t="s">
        <v>2419</v>
      </c>
      <c r="AX56" s="1169"/>
      <c r="AY56" s="1169"/>
      <c r="AZ56" s="1169"/>
    </row>
    <row r="57" spans="2:88" ht="15.95" customHeight="1">
      <c r="U57" s="1012" t="s">
        <v>2203</v>
      </c>
      <c r="V57" s="1012"/>
      <c r="W57" s="1012"/>
      <c r="X57" s="1012"/>
      <c r="Y57" s="1012"/>
      <c r="Z57" s="532" t="str">
        <f>IF(AND(B9&lt;&gt;"処遇加算なし",F15=4),IF(V21="✓",1,IF(V22="✓",2,"")),"")</f>
        <v/>
      </c>
      <c r="AA57" s="245"/>
      <c r="AB57" s="249"/>
      <c r="AC57" s="1012" t="s">
        <v>2203</v>
      </c>
      <c r="AD57" s="1012"/>
      <c r="AE57" s="1012"/>
      <c r="AF57" s="1012"/>
      <c r="AG57" s="1012"/>
      <c r="AH57" s="534">
        <f>IF(AND(F15&lt;&gt;4,F15&lt;&gt;5),0,IF(AT8="○",1,0))</f>
        <v>0</v>
      </c>
      <c r="AI57" s="253"/>
      <c r="AJ57" s="249"/>
      <c r="AK57" s="1012" t="s">
        <v>2203</v>
      </c>
      <c r="AL57" s="1012"/>
      <c r="AM57" s="1012"/>
      <c r="AN57" s="1012"/>
      <c r="AO57" s="1012"/>
      <c r="AP57" s="170">
        <f>IF(AT8="○",1,0)</f>
        <v>0</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8" ht="15.95" customHeight="1">
      <c r="U58" s="1130" t="s">
        <v>2204</v>
      </c>
      <c r="V58" s="1130"/>
      <c r="W58" s="1130"/>
      <c r="X58" s="1130"/>
      <c r="Y58" s="1130"/>
      <c r="Z58" s="532" t="str">
        <f>IF(AND(B9&lt;&gt;"処遇加算なし",F15=4),IF(V24="✓",1,IF(V25="✓",2,IF(V26="✓",3,""))),"")</f>
        <v/>
      </c>
      <c r="AA58" s="245"/>
      <c r="AB58" s="249"/>
      <c r="AC58" s="1130" t="s">
        <v>2204</v>
      </c>
      <c r="AD58" s="1130"/>
      <c r="AE58" s="1130"/>
      <c r="AF58" s="1130"/>
      <c r="AG58" s="1130"/>
      <c r="AH58" s="170">
        <f>IF(AND(F15&lt;&gt;4,F15&lt;&gt;5),0,IF(AU8="○",1,3))</f>
        <v>3</v>
      </c>
      <c r="AI58" s="253"/>
      <c r="AJ58" s="249"/>
      <c r="AK58" s="1130" t="s">
        <v>2204</v>
      </c>
      <c r="AL58" s="1130"/>
      <c r="AM58" s="1130"/>
      <c r="AN58" s="1130"/>
      <c r="AO58" s="1130"/>
      <c r="AP58" s="170">
        <f>IF(AU8="○",1,3)</f>
        <v>3</v>
      </c>
      <c r="AQ58" s="245"/>
      <c r="AR58" s="245"/>
      <c r="AS58" s="1012" t="str">
        <f>IF(OR(AND(Z58=1,AH58=3),AND(Z58=1,AP58=3),AND(Z58=2,AH58=3,AH59=3),AND(Z58=2,AP58=3,AP59=3)),"○","")</f>
        <v/>
      </c>
      <c r="AT58" s="1012"/>
      <c r="AU58" s="1012"/>
      <c r="AV58" s="1012"/>
      <c r="AW58" s="1012" t="str">
        <f>IF(OR(AND(Z58=1,AH58=2),AND(Z58=1,AP58=2),AND(Z58=2,AH58=2,AH59=2),AND(Z58=2,AP58=2,AP59=2)),"○","")</f>
        <v/>
      </c>
      <c r="AX58" s="1012"/>
      <c r="AY58" s="1012"/>
      <c r="AZ58" s="1012"/>
      <c r="BP58" s="251"/>
      <c r="BR58" s="251"/>
      <c r="BS58" s="251"/>
      <c r="BT58" s="251"/>
      <c r="BU58" s="251"/>
      <c r="BV58" s="251"/>
      <c r="BW58" s="251"/>
      <c r="BX58" s="251"/>
      <c r="BY58" s="251"/>
      <c r="BZ58" s="251"/>
      <c r="CA58" s="251"/>
      <c r="CB58" s="251"/>
      <c r="CC58" s="251"/>
      <c r="CD58" s="251"/>
      <c r="CE58" s="251"/>
      <c r="CF58" s="251"/>
      <c r="CH58" s="254"/>
    </row>
    <row r="59" spans="2:88" ht="15.95" customHeight="1">
      <c r="U59" s="1130" t="s">
        <v>2205</v>
      </c>
      <c r="V59" s="1130"/>
      <c r="W59" s="1130"/>
      <c r="X59" s="1130"/>
      <c r="Y59" s="1130"/>
      <c r="Z59" s="532" t="str">
        <f>IF(AND(B9&lt;&gt;"処遇加算なし",F15=4),IF(V28="✓",1,IF(V29="✓",2,IF(V30="✓",3,""))),"")</f>
        <v/>
      </c>
      <c r="AA59" s="245"/>
      <c r="AB59" s="249"/>
      <c r="AC59" s="1130" t="s">
        <v>2205</v>
      </c>
      <c r="AD59" s="1130"/>
      <c r="AE59" s="1130"/>
      <c r="AF59" s="1130"/>
      <c r="AG59" s="1130"/>
      <c r="AH59" s="170">
        <f>IF(AND(F15&lt;&gt;4,F15&lt;&gt;5),0,IF(AV8="○",1,3))</f>
        <v>3</v>
      </c>
      <c r="AI59" s="253"/>
      <c r="AJ59" s="249"/>
      <c r="AK59" s="1130" t="s">
        <v>2205</v>
      </c>
      <c r="AL59" s="1130"/>
      <c r="AM59" s="1130"/>
      <c r="AN59" s="1130"/>
      <c r="AO59" s="1130"/>
      <c r="AP59" s="170">
        <f>IF(AV8="○",1,3)</f>
        <v>3</v>
      </c>
      <c r="AQ59" s="245"/>
      <c r="AR59" s="245"/>
      <c r="AS59" s="1012" t="str">
        <f>IF(OR(AND(Z59=1,AH59=3),AND(Z59=1,AP59=3),AND(Z59=2,AH58=3,AH59=3),AND(Z59=2,AP58=3,AP59=3)),"○","")</f>
        <v/>
      </c>
      <c r="AT59" s="1012"/>
      <c r="AU59" s="1012"/>
      <c r="AV59" s="1012"/>
      <c r="AW59" s="1012" t="str">
        <f>IF(OR(AND(Z59=1,AH58=2),AND(Z59=1,AP58=2),AND(Z59=2,AH58=2,AH59=2),AND(Z59=2,AP58=2,AP59=2)),"○","")</f>
        <v/>
      </c>
      <c r="AX59" s="1012"/>
      <c r="AY59" s="1012"/>
      <c r="AZ59" s="1012"/>
      <c r="BP59" s="251"/>
      <c r="BR59" s="251"/>
      <c r="BS59" s="251"/>
      <c r="BT59" s="251"/>
      <c r="BU59" s="251"/>
      <c r="BV59" s="251"/>
      <c r="BW59" s="251"/>
      <c r="BX59" s="251"/>
      <c r="BY59" s="251"/>
      <c r="BZ59" s="251"/>
      <c r="CA59" s="251"/>
      <c r="CB59" s="251"/>
      <c r="CC59" s="251"/>
      <c r="CD59" s="251"/>
      <c r="CE59" s="251"/>
      <c r="CF59" s="251"/>
      <c r="CH59" s="254"/>
    </row>
    <row r="60" spans="2:88" ht="15.95" customHeight="1">
      <c r="U60" s="1130" t="s">
        <v>2206</v>
      </c>
      <c r="V60" s="1130"/>
      <c r="W60" s="1130"/>
      <c r="X60" s="1130"/>
      <c r="Y60" s="1130"/>
      <c r="Z60" s="532" t="str">
        <f>IF(AND(B9&lt;&gt;"処遇加算なし",F15=4),IF(V32="✓",1,IF(V33="✓",2,"")),"")</f>
        <v/>
      </c>
      <c r="AA60" s="245"/>
      <c r="AB60" s="249"/>
      <c r="AC60" s="1130" t="s">
        <v>2206</v>
      </c>
      <c r="AD60" s="1130"/>
      <c r="AE60" s="1130"/>
      <c r="AF60" s="1130"/>
      <c r="AG60" s="1130"/>
      <c r="AH60" s="170">
        <f>IF(AND(F15&lt;&gt;4,F15&lt;&gt;5),0,IF(AW8="○",1,3))</f>
        <v>3</v>
      </c>
      <c r="AI60" s="253"/>
      <c r="AJ60" s="249"/>
      <c r="AK60" s="1130" t="s">
        <v>2206</v>
      </c>
      <c r="AL60" s="1130"/>
      <c r="AM60" s="1130"/>
      <c r="AN60" s="1130"/>
      <c r="AO60" s="1130"/>
      <c r="AP60" s="170">
        <f>IF(AW8="○",1,3)</f>
        <v>3</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8" ht="15.95" customHeight="1">
      <c r="U61" s="1130" t="s">
        <v>2207</v>
      </c>
      <c r="V61" s="1130"/>
      <c r="W61" s="1130"/>
      <c r="X61" s="1130"/>
      <c r="Y61" s="1130"/>
      <c r="Z61" s="532" t="str">
        <f>IF(AND(B9&lt;&gt;"処遇加算なし",F15=4),IF(V36="✓",1,IF(V37="✓",2,"")),"")</f>
        <v/>
      </c>
      <c r="AA61" s="245"/>
      <c r="AB61" s="249"/>
      <c r="AC61" s="1130" t="s">
        <v>2207</v>
      </c>
      <c r="AD61" s="1130"/>
      <c r="AE61" s="1130"/>
      <c r="AF61" s="1130"/>
      <c r="AG61" s="1130"/>
      <c r="AH61" s="170">
        <f>IF(AND(F15&lt;&gt;4,F15&lt;&gt;5),0,IF(AX8="○",1,2))</f>
        <v>2</v>
      </c>
      <c r="AI61" s="253"/>
      <c r="AJ61" s="249"/>
      <c r="AK61" s="1130" t="s">
        <v>2207</v>
      </c>
      <c r="AL61" s="1130"/>
      <c r="AM61" s="1130"/>
      <c r="AN61" s="1130"/>
      <c r="AO61" s="1130"/>
      <c r="AP61" s="170">
        <f>IF(AX8="○",1,2)</f>
        <v>2</v>
      </c>
      <c r="AQ61" s="245"/>
      <c r="AR61" s="245"/>
      <c r="AS61" s="1012" t="str">
        <f>IF(OR(AND(Z61=1,AH61=2),AND(Z61=1,AP61=2)),"○","")</f>
        <v/>
      </c>
      <c r="AT61" s="1012"/>
      <c r="AU61" s="1012"/>
      <c r="AV61" s="1012"/>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8" ht="15.95" customHeight="1">
      <c r="U62" s="1130" t="s">
        <v>2208</v>
      </c>
      <c r="V62" s="1130"/>
      <c r="W62" s="1130"/>
      <c r="X62" s="1130"/>
      <c r="Y62" s="1130"/>
      <c r="Z62" s="532" t="str">
        <f>IF(AND(B9&lt;&gt;"処遇加算なし",F15=4),IF(V40="✓",1,IF(V41="✓",2,"")),"")</f>
        <v/>
      </c>
      <c r="AA62" s="245"/>
      <c r="AB62" s="249"/>
      <c r="AC62" s="1130" t="s">
        <v>2208</v>
      </c>
      <c r="AD62" s="1130"/>
      <c r="AE62" s="1130"/>
      <c r="AF62" s="1130"/>
      <c r="AG62" s="1130"/>
      <c r="AH62" s="170">
        <f>IF(AND(F15&lt;&gt;4,F15&lt;&gt;5),0,IF(AY8="○",1,2))</f>
        <v>2</v>
      </c>
      <c r="AI62" s="253"/>
      <c r="AJ62" s="249"/>
      <c r="AK62" s="1130" t="s">
        <v>2208</v>
      </c>
      <c r="AL62" s="1130"/>
      <c r="AM62" s="1130"/>
      <c r="AN62" s="1130"/>
      <c r="AO62" s="1130"/>
      <c r="AP62" s="170">
        <f>IF(AY8="○",1,2)</f>
        <v>2</v>
      </c>
      <c r="AQ62" s="245"/>
      <c r="AR62" s="245"/>
      <c r="AS62" s="1012" t="str">
        <f>IF(OR(AND(Z62=1,AH62=2),AND(Z62=1,AP62=2)),"○","")</f>
        <v/>
      </c>
      <c r="AT62" s="1012"/>
      <c r="AU62" s="1012"/>
      <c r="AV62" s="1012"/>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8" ht="15.95" customHeight="1">
      <c r="U63" s="1012" t="s">
        <v>2209</v>
      </c>
      <c r="V63" s="1012"/>
      <c r="W63" s="1012"/>
      <c r="X63" s="1012"/>
      <c r="Y63" s="1012"/>
      <c r="Z63" s="532" t="str">
        <f>IF(AND(B9&lt;&gt;"処遇加算なし",F15=4),IF(V44="✓",1,IF(V45="✓",2,"")),"")</f>
        <v/>
      </c>
      <c r="AA63" s="245"/>
      <c r="AB63" s="249"/>
      <c r="AC63" s="1012" t="s">
        <v>2209</v>
      </c>
      <c r="AD63" s="1012"/>
      <c r="AE63" s="1012"/>
      <c r="AF63" s="1012"/>
      <c r="AG63" s="1012"/>
      <c r="AH63" s="170">
        <f>IF(AND(F15&lt;&gt;4,F15&lt;&gt;5),0,IF(AZ8="○",1,2))</f>
        <v>2</v>
      </c>
      <c r="AI63" s="253"/>
      <c r="AJ63" s="249"/>
      <c r="AK63" s="1012" t="s">
        <v>2209</v>
      </c>
      <c r="AL63" s="1012"/>
      <c r="AM63" s="1012"/>
      <c r="AN63" s="1012"/>
      <c r="AO63" s="1012"/>
      <c r="AP63" s="170">
        <f>IF(AZ8="○",1,2)</f>
        <v>2</v>
      </c>
      <c r="AQ63" s="245"/>
      <c r="AR63" s="245"/>
      <c r="AS63" s="1012" t="str">
        <f>IF(OR(AND(Z63=1,AH63=2),AND(Z63=1,AP63=2)),"○","")</f>
        <v/>
      </c>
      <c r="AT63" s="1012"/>
      <c r="AU63" s="1012"/>
      <c r="AV63" s="1012"/>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8" ht="15.95" customHeight="1">
      <c r="BD64" s="245"/>
      <c r="BE64" s="245"/>
      <c r="BF64" s="255"/>
      <c r="BT64" s="197"/>
      <c r="BU64" s="197"/>
      <c r="BV64" s="197"/>
      <c r="BW64" s="197"/>
      <c r="BX64" s="197"/>
      <c r="BY64" s="197"/>
      <c r="BZ64" s="197"/>
      <c r="CA64" s="197"/>
      <c r="CB64" s="197"/>
      <c r="CC64" s="197"/>
      <c r="CD64" s="197"/>
      <c r="CE64" s="197"/>
      <c r="CF64" s="197"/>
      <c r="CG64" s="197"/>
      <c r="CH64" s="197"/>
      <c r="CI64" s="197"/>
      <c r="CJ64" s="197"/>
    </row>
    <row r="65" spans="20:71" ht="15.95" customHeight="1">
      <c r="BS65" s="197"/>
    </row>
    <row r="66" spans="20:71" ht="15.95" customHeight="1"/>
    <row r="67" spans="20:71" ht="15.95" customHeight="1">
      <c r="T67" s="171">
        <f>SUM(事業所個票10!BU51)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tNGi1cz3zTNdIGwHqe8oNNv/QFWpkW16/qP1cvglAz5i+Rjc2MDc4tmXylmPijhUfEoH2QP6sxDU2bk8cztiYw==" saltValue="oM+sdK/rq2poAIHalgxaow==" spinCount="100000" sheet="1" scenarios="1" formatCells="0" formatColumns="0" formatRows="0"/>
  <mergeCells count="276">
    <mergeCell ref="U63:Y63"/>
    <mergeCell ref="AC63:AG63"/>
    <mergeCell ref="AK63:AO63"/>
    <mergeCell ref="AS63:AV63"/>
    <mergeCell ref="AW63:AZ63"/>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BN51:BS51"/>
    <mergeCell ref="BV51:CA51"/>
    <mergeCell ref="G52:K52"/>
    <mergeCell ref="L52:P52"/>
    <mergeCell ref="Q52:U52"/>
    <mergeCell ref="V52:Z52"/>
    <mergeCell ref="AC52:AH52"/>
    <mergeCell ref="U56:Z56"/>
    <mergeCell ref="AC56:AH56"/>
    <mergeCell ref="AK56:AP56"/>
    <mergeCell ref="AS56:AV56"/>
    <mergeCell ref="AW56:AZ56"/>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44:F45"/>
    <mergeCell ref="G44:T45"/>
    <mergeCell ref="W44:Z44"/>
    <mergeCell ref="AA44:AB45"/>
    <mergeCell ref="AD44:AH44"/>
    <mergeCell ref="AI44:AJ45"/>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T14:AT16"/>
    <mergeCell ref="B15:C15"/>
    <mergeCell ref="H15:J15"/>
    <mergeCell ref="Q15:R15"/>
    <mergeCell ref="V15:Z16"/>
    <mergeCell ref="AU11:AU12"/>
    <mergeCell ref="AV11:AV12"/>
    <mergeCell ref="AW11:AW12"/>
    <mergeCell ref="AX11:AX12"/>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B12:S12"/>
    <mergeCell ref="CI2:CJ2"/>
    <mergeCell ref="CE3:CH3"/>
    <mergeCell ref="CI3:CJ3"/>
    <mergeCell ref="CI5:CJ5"/>
    <mergeCell ref="CE6:CH6"/>
    <mergeCell ref="CI6:CJ6"/>
    <mergeCell ref="CE7:CH7"/>
    <mergeCell ref="CI7:CJ7"/>
    <mergeCell ref="CE5:CH5"/>
    <mergeCell ref="CE4:CH4"/>
    <mergeCell ref="CI4:CJ4"/>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B5:F5"/>
    <mergeCell ref="G5:I5"/>
    <mergeCell ref="J5:L5"/>
    <mergeCell ref="M5:O5"/>
    <mergeCell ref="P5:R5"/>
    <mergeCell ref="Y5:AD5"/>
    <mergeCell ref="AY4:AY7"/>
    <mergeCell ref="AZ4:AZ7"/>
    <mergeCell ref="S5:X5"/>
    <mergeCell ref="AE5:AH5"/>
    <mergeCell ref="AI5:AL5"/>
    <mergeCell ref="AM5:AP5"/>
    <mergeCell ref="B47:AH47"/>
    <mergeCell ref="AI1:AP1"/>
    <mergeCell ref="AS1:BE1"/>
    <mergeCell ref="B9:F9"/>
    <mergeCell ref="G9:K9"/>
    <mergeCell ref="L9:P9"/>
    <mergeCell ref="Q9:S9"/>
    <mergeCell ref="V9:Z9"/>
    <mergeCell ref="AU14:AU16"/>
    <mergeCell ref="AV14:AV16"/>
    <mergeCell ref="AW14:AW16"/>
    <mergeCell ref="AX14:AX16"/>
    <mergeCell ref="AY14:AY16"/>
    <mergeCell ref="AZ14:AZ16"/>
    <mergeCell ref="V12:Z12"/>
    <mergeCell ref="B13:S14"/>
    <mergeCell ref="V14:Z14"/>
    <mergeCell ref="AA14:AP16"/>
  </mergeCells>
  <phoneticPr fontId="6"/>
  <conditionalFormatting sqref="AS44:BH45">
    <cfRule type="expression" dxfId="30" priority="26">
      <formula>OR($AS$44="－",$AS$44="")</formula>
    </cfRule>
  </conditionalFormatting>
  <conditionalFormatting sqref="V21:AP22">
    <cfRule type="expression" dxfId="29" priority="29">
      <formula>$L$9="ベア加算"</formula>
    </cfRule>
  </conditionalFormatting>
  <conditionalFormatting sqref="B21:U22">
    <cfRule type="expression" dxfId="28" priority="30">
      <formula>$L$9="ベア加算"</formula>
    </cfRule>
  </conditionalFormatting>
  <conditionalFormatting sqref="B12:S12">
    <cfRule type="expression" dxfId="27" priority="25">
      <formula>OR($B$9="",$G$9="",$L$9="")</formula>
    </cfRule>
  </conditionalFormatting>
  <conditionalFormatting sqref="V10:AP12">
    <cfRule type="expression" dxfId="26" priority="24">
      <formula>$V$11=""</formula>
    </cfRule>
  </conditionalFormatting>
  <conditionalFormatting sqref="V13:AP16">
    <cfRule type="expression" dxfId="25" priority="23">
      <formula>$V$14=""</formula>
    </cfRule>
  </conditionalFormatting>
  <conditionalFormatting sqref="AS20:BH22">
    <cfRule type="expression" dxfId="24" priority="31">
      <formula>OR($AS$20="－",$AS$20="")</formula>
    </cfRule>
  </conditionalFormatting>
  <conditionalFormatting sqref="AT14:AZ16">
    <cfRule type="expression" dxfId="23" priority="22">
      <formula>$V$14=""</formula>
    </cfRule>
  </conditionalFormatting>
  <conditionalFormatting sqref="AT11:AZ12">
    <cfRule type="expression" dxfId="22" priority="21">
      <formula>$V$11=""</formula>
    </cfRule>
  </conditionalFormatting>
  <conditionalFormatting sqref="P5:R5">
    <cfRule type="expression" dxfId="21" priority="20">
      <formula>OR($Y$5="訪問型サービス（総合事業）",$Y$5="通所型サービス（総合事業）")</formula>
    </cfRule>
  </conditionalFormatting>
  <conditionalFormatting sqref="P15">
    <cfRule type="expression" dxfId="20" priority="19">
      <formula>OR($P$15&lt;1,$P$15&gt;12)</formula>
    </cfRule>
  </conditionalFormatting>
  <conditionalFormatting sqref="B8:S8 V7:Z16 AA8:AP9 AA11:AP12 AA14:AP16 V20:Z45 B10:S11 Q9:S9">
    <cfRule type="expression" dxfId="19" priority="18">
      <formula>$F$15&lt;&gt;4</formula>
    </cfRule>
  </conditionalFormatting>
  <conditionalFormatting sqref="AA21:AB45 AA48:AB50">
    <cfRule type="expression" dxfId="18" priority="33">
      <formula>AND($F$15&lt;&gt;4,$F$15&lt;&gt;5)</formula>
    </cfRule>
  </conditionalFormatting>
  <conditionalFormatting sqref="AC20:AH45">
    <cfRule type="expression" dxfId="17" priority="6">
      <formula>AND($F$15&lt;&gt;4,$F$15&lt;&gt;5)</formula>
    </cfRule>
  </conditionalFormatting>
  <conditionalFormatting sqref="V7:Z16 AA8:AP9 AA11:AP12 AA14:AP16 V20:Z45">
    <cfRule type="expression" dxfId="16" priority="17">
      <formula>$B$9="処遇加算なし"</formula>
    </cfRule>
  </conditionalFormatting>
  <conditionalFormatting sqref="Q9:S9">
    <cfRule type="expression" dxfId="15" priority="16">
      <formula>$B$9="処遇加算なし"</formula>
    </cfRule>
  </conditionalFormatting>
  <conditionalFormatting sqref="G10:S11">
    <cfRule type="expression" dxfId="14" priority="15">
      <formula>$B$9="処遇加算なし"</formula>
    </cfRule>
  </conditionalFormatting>
  <conditionalFormatting sqref="AD24:AH24">
    <cfRule type="expression" dxfId="13" priority="14">
      <formula>AND($F$15&lt;&gt;4,$F$15&lt;&gt;5)</formula>
    </cfRule>
  </conditionalFormatting>
  <conditionalFormatting sqref="AD28:AH28">
    <cfRule type="expression" dxfId="12" priority="13">
      <formula>AND($F$15&lt;&gt;4,$F$15&lt;&gt;5)</formula>
    </cfRule>
  </conditionalFormatting>
  <conditionalFormatting sqref="AD32:AH32">
    <cfRule type="expression" dxfId="11" priority="12">
      <formula>AND($F$15&lt;&gt;4,$F$15&lt;&gt;5)</formula>
    </cfRule>
  </conditionalFormatting>
  <conditionalFormatting sqref="AS24:BH26">
    <cfRule type="expression" dxfId="10" priority="11">
      <formula>OR($AS$24="－",$AS$24="")</formula>
    </cfRule>
  </conditionalFormatting>
  <conditionalFormatting sqref="AS28:BH30">
    <cfRule type="expression" dxfId="9" priority="10">
      <formula>OR($AS$28="－",$AS$28="")</formula>
    </cfRule>
  </conditionalFormatting>
  <conditionalFormatting sqref="AS32:BH34">
    <cfRule type="expression" dxfId="8" priority="9">
      <formula>OR($AS$32="－",$AS$32="")</formula>
    </cfRule>
  </conditionalFormatting>
  <conditionalFormatting sqref="AL41:AP41">
    <cfRule type="expression" dxfId="7" priority="8">
      <formula>$AP$62=2</formula>
    </cfRule>
  </conditionalFormatting>
  <conditionalFormatting sqref="AD41:AH41">
    <cfRule type="expression" dxfId="6" priority="7">
      <formula>$AH$62=2</formula>
    </cfRule>
  </conditionalFormatting>
  <conditionalFormatting sqref="AG37:AH37">
    <cfRule type="expression" dxfId="5"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4"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3" priority="4">
      <formula>$F$15&lt;&gt;4</formula>
    </cfRule>
  </conditionalFormatting>
  <conditionalFormatting sqref="G9:P9">
    <cfRule type="expression" dxfId="2" priority="3">
      <formula>$B$9="処遇加算なし"</formula>
    </cfRule>
  </conditionalFormatting>
  <conditionalFormatting sqref="AS36:BH38">
    <cfRule type="expression" dxfId="1" priority="2">
      <formula>OR($AS$36="－",$AS$36="")</formula>
    </cfRule>
  </conditionalFormatting>
  <conditionalFormatting sqref="AS40:BH42">
    <cfRule type="expression" dxfId="0" priority="1">
      <formula>OR($AS$40="－",$AS$40="")</formula>
    </cfRule>
  </conditionalFormatting>
  <dataValidations count="8">
    <dataValidation type="list" allowBlank="1" showInputMessage="1" showErrorMessage="1" sqref="Y5" xr:uid="{A3C9CE2E-8618-4865-9033-D34184432D39}">
      <formula1>サービス名</formula1>
    </dataValidation>
    <dataValidation type="list" allowBlank="1" showInputMessage="1" showErrorMessage="1" sqref="M5:O5" xr:uid="{5FB7F940-3EB2-4F0E-9C5E-4FBB4271AEBA}">
      <formula1>INDIRECT(J5)</formula1>
    </dataValidation>
    <dataValidation type="list" allowBlank="1" showInputMessage="1" showErrorMessage="1" sqref="M15:M16" xr:uid="{667C18D3-085D-47AD-89FB-0C97BDDFA8BC}">
      <formula1>"1,2,3,6,7,8,9,10,11,12"</formula1>
    </dataValidation>
    <dataValidation type="list" allowBlank="1" showInputMessage="1" showErrorMessage="1" sqref="K15:K16 D15:D16" xr:uid="{20E92CF5-A0AE-4A3E-B45E-A98C315A2974}">
      <formula1>"6,7"</formula1>
    </dataValidation>
    <dataValidation type="textLength" operator="equal" allowBlank="1" showInputMessage="1" showErrorMessage="1" error="10桁の介護保険事業所番号を入力してください。_x000a_（桁数が異なるとエラーになります）" sqref="B5:F5" xr:uid="{ECC0E51E-05AA-4698-960C-01A263167371}">
      <formula1>10</formula1>
    </dataValidation>
    <dataValidation type="list" allowBlank="1" showInputMessage="1" showErrorMessage="1" sqref="AD41:AH41" xr:uid="{0E5AF73B-DD00-46A6-BC33-2C18CB3ACEC3}">
      <formula1>INDIRECT(BF1)</formula1>
    </dataValidation>
    <dataValidation type="list" allowBlank="1" showInputMessage="1" showErrorMessage="1" sqref="AL41:AP41" xr:uid="{1E5B65B0-870A-49DD-9033-0D06B94119DB}">
      <formula1>INDIRECT(BF1)</formula1>
    </dataValidation>
    <dataValidation type="whole" operator="greaterThanOrEqual" allowBlank="1" showInputMessage="1" showErrorMessage="1" prompt="要件を満たす職員数を記入してください。" sqref="AG37:AH37 AO37:AP37" xr:uid="{6C4CFA01-B13E-4B2A-AFBA-018884997459}">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79873"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79874"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79875"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79876"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7987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79878"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79879"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79880"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79881"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79882"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79883"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79884"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79885" r:id="rId16" name="Group Box 13">
              <controlPr defaultSize="0" autoFill="0" autoPict="0">
                <anchor moveWithCells="1">
                  <from>
                    <xdr:col>27</xdr:col>
                    <xdr:colOff>104775</xdr:colOff>
                    <xdr:row>19</xdr:row>
                    <xdr:rowOff>114300</xdr:rowOff>
                  </from>
                  <to>
                    <xdr:col>29</xdr:col>
                    <xdr:colOff>85725</xdr:colOff>
                    <xdr:row>22</xdr:row>
                    <xdr:rowOff>95250</xdr:rowOff>
                  </to>
                </anchor>
              </controlPr>
            </control>
          </mc:Choice>
        </mc:AlternateContent>
        <mc:AlternateContent xmlns:mc="http://schemas.openxmlformats.org/markup-compatibility/2006">
          <mc:Choice Requires="x14">
            <control shapeId="79886"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79887"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79888" r:id="rId19" name="Group Box 16">
              <controlPr defaultSize="0" autoFill="0" autoPict="0">
                <anchor moveWithCells="1">
                  <from>
                    <xdr:col>27</xdr:col>
                    <xdr:colOff>19050</xdr:colOff>
                    <xdr:row>30</xdr:row>
                    <xdr:rowOff>133350</xdr:rowOff>
                  </from>
                  <to>
                    <xdr:col>30</xdr:col>
                    <xdr:colOff>57150</xdr:colOff>
                    <xdr:row>35</xdr:row>
                    <xdr:rowOff>0</xdr:rowOff>
                  </to>
                </anchor>
              </controlPr>
            </control>
          </mc:Choice>
        </mc:AlternateContent>
        <mc:AlternateContent xmlns:mc="http://schemas.openxmlformats.org/markup-compatibility/2006">
          <mc:Choice Requires="x14">
            <control shapeId="79889"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79890"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79891"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79892"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79893"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79894"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79895" r:id="rId26" name="Group Box 23">
              <controlPr defaultSize="0" autoFill="0" autoPict="0">
                <anchor moveWithCells="1">
                  <from>
                    <xdr:col>35</xdr:col>
                    <xdr:colOff>19050</xdr:colOff>
                    <xdr:row>30</xdr:row>
                    <xdr:rowOff>114300</xdr:rowOff>
                  </from>
                  <to>
                    <xdr:col>39</xdr:col>
                    <xdr:colOff>28575</xdr:colOff>
                    <xdr:row>34</xdr:row>
                    <xdr:rowOff>123825</xdr:rowOff>
                  </to>
                </anchor>
              </controlPr>
            </control>
          </mc:Choice>
        </mc:AlternateContent>
        <mc:AlternateContent xmlns:mc="http://schemas.openxmlformats.org/markup-compatibility/2006">
          <mc:Choice Requires="x14">
            <control shapeId="79896" r:id="rId27" name="Group Box 24">
              <controlPr defaultSize="0" autoFill="0" autoPict="0">
                <anchor moveWithCells="1">
                  <from>
                    <xdr:col>34</xdr:col>
                    <xdr:colOff>152400</xdr:colOff>
                    <xdr:row>34</xdr:row>
                    <xdr:rowOff>9525</xdr:rowOff>
                  </from>
                  <to>
                    <xdr:col>38</xdr:col>
                    <xdr:colOff>85725</xdr:colOff>
                    <xdr:row>38</xdr:row>
                    <xdr:rowOff>85725</xdr:rowOff>
                  </to>
                </anchor>
              </controlPr>
            </control>
          </mc:Choice>
        </mc:AlternateContent>
        <mc:AlternateContent xmlns:mc="http://schemas.openxmlformats.org/markup-compatibility/2006">
          <mc:Choice Requires="x14">
            <control shapeId="79897" r:id="rId28" name="Group Box 25">
              <controlPr defaultSize="0" autoFill="0" autoPict="0">
                <anchor moveWithCells="1">
                  <from>
                    <xdr:col>35</xdr:col>
                    <xdr:colOff>28575</xdr:colOff>
                    <xdr:row>38</xdr:row>
                    <xdr:rowOff>104775</xdr:rowOff>
                  </from>
                  <to>
                    <xdr:col>38</xdr:col>
                    <xdr:colOff>161925</xdr:colOff>
                    <xdr:row>42</xdr:row>
                    <xdr:rowOff>85725</xdr:rowOff>
                  </to>
                </anchor>
              </controlPr>
            </control>
          </mc:Choice>
        </mc:AlternateContent>
        <mc:AlternateContent xmlns:mc="http://schemas.openxmlformats.org/markup-compatibility/2006">
          <mc:Choice Requires="x14">
            <control shapeId="79898" r:id="rId29" name="Group Box 26">
              <controlPr defaultSize="0" autoFill="0" autoPict="0">
                <anchor moveWithCells="1">
                  <from>
                    <xdr:col>35</xdr:col>
                    <xdr:colOff>57150</xdr:colOff>
                    <xdr:row>42</xdr:row>
                    <xdr:rowOff>38100</xdr:rowOff>
                  </from>
                  <to>
                    <xdr:col>38</xdr:col>
                    <xdr:colOff>57150</xdr:colOff>
                    <xdr:row>46</xdr:row>
                    <xdr:rowOff>66675</xdr:rowOff>
                  </to>
                </anchor>
              </controlPr>
            </control>
          </mc:Choice>
        </mc:AlternateContent>
        <mc:AlternateContent xmlns:mc="http://schemas.openxmlformats.org/markup-compatibility/2006">
          <mc:Choice Requires="x14">
            <control shapeId="79899" r:id="rId30" name="Group Box 27">
              <controlPr defaultSize="0" autoFill="0" autoPict="0">
                <anchor moveWithCells="1">
                  <from>
                    <xdr:col>27</xdr:col>
                    <xdr:colOff>38100</xdr:colOff>
                    <xdr:row>19</xdr:row>
                    <xdr:rowOff>123825</xdr:rowOff>
                  </from>
                  <to>
                    <xdr:col>30</xdr:col>
                    <xdr:colOff>47625</xdr:colOff>
                    <xdr:row>23</xdr:row>
                    <xdr:rowOff>85725</xdr:rowOff>
                  </to>
                </anchor>
              </controlPr>
            </control>
          </mc:Choice>
        </mc:AlternateContent>
        <mc:AlternateContent xmlns:mc="http://schemas.openxmlformats.org/markup-compatibility/2006">
          <mc:Choice Requires="x14">
            <control shapeId="79900"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79901"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79902"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79903"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79904"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79905"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79906"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79907"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79908"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79909"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79910"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79911"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79912"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79913"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79914"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79915"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7991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79917"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79918"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79919" r:id="rId50" name="Group Box 47">
              <controlPr defaultSize="0" autoFill="0" autoPict="0">
                <anchor moveWithCells="1">
                  <from>
                    <xdr:col>26</xdr:col>
                    <xdr:colOff>152400</xdr:colOff>
                    <xdr:row>38</xdr:row>
                    <xdr:rowOff>66675</xdr:rowOff>
                  </from>
                  <to>
                    <xdr:col>30</xdr:col>
                    <xdr:colOff>114300</xdr:colOff>
                    <xdr:row>43</xdr:row>
                    <xdr:rowOff>0</xdr:rowOff>
                  </to>
                </anchor>
              </controlPr>
            </control>
          </mc:Choice>
        </mc:AlternateContent>
        <mc:AlternateContent xmlns:mc="http://schemas.openxmlformats.org/markup-compatibility/2006">
          <mc:Choice Requires="x14">
            <control shapeId="79953" r:id="rId51" name="Option Button 81">
              <controlPr defaultSize="0" autoFill="0" autoLine="0" autoPict="0">
                <anchor moveWithCells="1">
                  <from>
                    <xdr:col>35</xdr:col>
                    <xdr:colOff>142875</xdr:colOff>
                    <xdr:row>34</xdr:row>
                    <xdr:rowOff>133350</xdr:rowOff>
                  </from>
                  <to>
                    <xdr:col>37</xdr:col>
                    <xdr:colOff>19050</xdr:colOff>
                    <xdr:row>36</xdr:row>
                    <xdr:rowOff>28575</xdr:rowOff>
                  </to>
                </anchor>
              </controlPr>
            </control>
          </mc:Choice>
        </mc:AlternateContent>
        <mc:AlternateContent xmlns:mc="http://schemas.openxmlformats.org/markup-compatibility/2006">
          <mc:Choice Requires="x14">
            <control shapeId="79954" r:id="rId52" name="Option Button 82">
              <controlPr defaultSize="0" autoFill="0" autoLine="0" autoPict="0">
                <anchor moveWithCells="1">
                  <from>
                    <xdr:col>35</xdr:col>
                    <xdr:colOff>142875</xdr:colOff>
                    <xdr:row>36</xdr:row>
                    <xdr:rowOff>247650</xdr:rowOff>
                  </from>
                  <to>
                    <xdr:col>37</xdr:col>
                    <xdr:colOff>28575</xdr:colOff>
                    <xdr:row>38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F87D057-12DB-4707-B6F6-87C2EB835673}">
          <x14:formula1>
            <xm:f>【参考】数式用3!$A$3:$A$49</xm:f>
          </x14:formula1>
          <xm:sqref>J5:L5</xm:sqref>
        </x14:dataValidation>
        <x14:dataValidation type="list" allowBlank="1" showInputMessage="1" showErrorMessage="1" xr:uid="{2DCFA4AB-887A-4BC6-A3CD-A47F3829CCDB}">
          <x14:formula1>
            <xm:f>【参考】数式用!$I$4:$J$4</xm:f>
          </x14:formula1>
          <xm:sqref>L9</xm:sqref>
        </x14:dataValidation>
        <x14:dataValidation type="list" allowBlank="1" showInputMessage="1" showErrorMessage="1" xr:uid="{6CDE66AC-2FDF-4964-824A-0967DB25AB8B}">
          <x14:formula1>
            <xm:f>【参考】数式用!$F$4:$H$4</xm:f>
          </x14:formula1>
          <xm:sqref>G9</xm:sqref>
        </x14:dataValidation>
        <x14:dataValidation type="list" allowBlank="1" showInputMessage="1" showErrorMessage="1" xr:uid="{A7038C99-8DC1-4061-B4C6-86AC4D7135F9}">
          <x14:formula1>
            <xm:f>【参考】数式用!$B$4:$E$4</xm:f>
          </x14:formula1>
          <xm:sqref>B9:F9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C6B2-A84D-455D-9FBD-75D9D0A87C6B}">
  <sheetPr>
    <pageSetUpPr fitToPage="1"/>
  </sheetPr>
  <dimension ref="A1:AT39"/>
  <sheetViews>
    <sheetView zoomScale="80" zoomScaleNormal="80" zoomScaleSheetLayoutView="85" workbookViewId="0"/>
  </sheetViews>
  <sheetFormatPr defaultColWidth="9" defaultRowHeight="18.75"/>
  <cols>
    <col min="1" max="1" width="42.75" style="6" customWidth="1"/>
    <col min="2" max="28" width="6.75" style="6" customWidth="1"/>
    <col min="29" max="29" width="12" style="6" customWidth="1"/>
    <col min="30" max="30" width="8" style="6" customWidth="1"/>
    <col min="31" max="31" width="46.375" style="6" customWidth="1"/>
    <col min="32" max="32" width="26.875" style="6" customWidth="1"/>
    <col min="33" max="33" width="29.5" style="6" bestFit="1" customWidth="1"/>
    <col min="34" max="34" width="50.625" style="6" customWidth="1"/>
    <col min="35" max="35" width="9.125" style="6" customWidth="1"/>
    <col min="36" max="36" width="38.375" style="6" customWidth="1"/>
    <col min="37" max="37" width="38.625" style="6" customWidth="1"/>
    <col min="38" max="38" width="9" style="6"/>
    <col min="39" max="39" width="16.75" style="6" customWidth="1"/>
    <col min="40" max="44" width="9" style="6"/>
    <col min="45" max="45" width="48.5" style="6" customWidth="1"/>
    <col min="46" max="46" width="104.375" style="6" customWidth="1"/>
    <col min="47" max="16384" width="9" style="6"/>
  </cols>
  <sheetData>
    <row r="1" spans="1:46" ht="19.5" thickBot="1">
      <c r="A1" s="5" t="s">
        <v>247</v>
      </c>
      <c r="B1" s="5"/>
      <c r="C1" s="5"/>
      <c r="D1" s="5"/>
      <c r="E1" s="5"/>
      <c r="AD1" s="7"/>
      <c r="AE1" s="5" t="s">
        <v>2281</v>
      </c>
      <c r="AJ1" s="6" t="s">
        <v>248</v>
      </c>
      <c r="AM1" s="6" t="s">
        <v>249</v>
      </c>
      <c r="AO1" s="8" t="s">
        <v>250</v>
      </c>
      <c r="AQ1" s="5" t="s">
        <v>251</v>
      </c>
    </row>
    <row r="2" spans="1:46" ht="36.75" customHeight="1">
      <c r="A2" s="1182" t="s">
        <v>253</v>
      </c>
      <c r="B2" s="1200" t="s">
        <v>254</v>
      </c>
      <c r="C2" s="1201"/>
      <c r="D2" s="1201"/>
      <c r="E2" s="1202"/>
      <c r="F2" s="1203" t="s">
        <v>255</v>
      </c>
      <c r="G2" s="1204"/>
      <c r="H2" s="1205"/>
      <c r="I2" s="1182" t="s">
        <v>256</v>
      </c>
      <c r="J2" s="1184"/>
      <c r="K2" s="1207" t="s">
        <v>257</v>
      </c>
      <c r="L2" s="1208"/>
      <c r="M2" s="1208"/>
      <c r="N2" s="1208"/>
      <c r="O2" s="1208"/>
      <c r="P2" s="1208"/>
      <c r="Q2" s="1208"/>
      <c r="R2" s="1208"/>
      <c r="S2" s="1208"/>
      <c r="T2" s="1208"/>
      <c r="U2" s="1208"/>
      <c r="V2" s="1208"/>
      <c r="W2" s="1208"/>
      <c r="X2" s="1208"/>
      <c r="Y2" s="1208"/>
      <c r="Z2" s="1208"/>
      <c r="AA2" s="1208"/>
      <c r="AB2" s="1209"/>
      <c r="AC2" s="1197" t="s">
        <v>258</v>
      </c>
      <c r="AD2" s="7"/>
      <c r="AE2" s="1182" t="s">
        <v>253</v>
      </c>
      <c r="AF2" s="1182" t="s">
        <v>2269</v>
      </c>
      <c r="AG2" s="1183"/>
      <c r="AH2" s="1184"/>
      <c r="AJ2" s="9" t="s">
        <v>260</v>
      </c>
      <c r="AK2" s="10" t="s">
        <v>260</v>
      </c>
      <c r="AM2" s="11" t="s">
        <v>204</v>
      </c>
      <c r="AO2" s="11" t="s">
        <v>18</v>
      </c>
      <c r="AQ2" s="12" t="s">
        <v>261</v>
      </c>
      <c r="AS2" s="1190" t="s">
        <v>2146</v>
      </c>
      <c r="AT2" s="1193" t="s">
        <v>259</v>
      </c>
    </row>
    <row r="3" spans="1:46" ht="51.75" customHeight="1" thickBot="1">
      <c r="A3" s="1185"/>
      <c r="B3" s="1210" t="s">
        <v>263</v>
      </c>
      <c r="C3" s="1211"/>
      <c r="D3" s="1211"/>
      <c r="E3" s="1212"/>
      <c r="F3" s="1210" t="s">
        <v>264</v>
      </c>
      <c r="G3" s="1211"/>
      <c r="H3" s="1212"/>
      <c r="I3" s="1196"/>
      <c r="J3" s="1206"/>
      <c r="K3" s="1213" t="s">
        <v>265</v>
      </c>
      <c r="L3" s="1214"/>
      <c r="M3" s="1214"/>
      <c r="N3" s="1214"/>
      <c r="O3" s="1214"/>
      <c r="P3" s="1214"/>
      <c r="Q3" s="1214"/>
      <c r="R3" s="1214"/>
      <c r="S3" s="1214"/>
      <c r="T3" s="1214"/>
      <c r="U3" s="1214"/>
      <c r="V3" s="1214"/>
      <c r="W3" s="1214"/>
      <c r="X3" s="1214"/>
      <c r="Y3" s="1214"/>
      <c r="Z3" s="1214"/>
      <c r="AA3" s="1214"/>
      <c r="AB3" s="1215"/>
      <c r="AC3" s="1198"/>
      <c r="AD3" s="7"/>
      <c r="AE3" s="1185"/>
      <c r="AF3" s="1185"/>
      <c r="AG3" s="1186"/>
      <c r="AH3" s="1187"/>
      <c r="AJ3" s="13" t="s">
        <v>266</v>
      </c>
      <c r="AK3" s="14" t="s">
        <v>266</v>
      </c>
      <c r="AM3" s="15"/>
      <c r="AO3" s="15"/>
      <c r="AQ3" s="16" t="s">
        <v>20</v>
      </c>
      <c r="AS3" s="1191"/>
      <c r="AT3" s="1194"/>
    </row>
    <row r="4" spans="1:46" ht="41.25" customHeight="1" thickBot="1">
      <c r="A4" s="1196"/>
      <c r="B4" s="130" t="s">
        <v>9</v>
      </c>
      <c r="C4" s="131" t="s">
        <v>267</v>
      </c>
      <c r="D4" s="131" t="s">
        <v>268</v>
      </c>
      <c r="E4" s="132" t="s">
        <v>269</v>
      </c>
      <c r="F4" s="130" t="s">
        <v>270</v>
      </c>
      <c r="G4" s="133" t="s">
        <v>10</v>
      </c>
      <c r="H4" s="134" t="s">
        <v>13</v>
      </c>
      <c r="I4" s="135" t="s">
        <v>15</v>
      </c>
      <c r="J4" s="134" t="s">
        <v>11</v>
      </c>
      <c r="K4" s="127" t="s">
        <v>271</v>
      </c>
      <c r="L4" s="128" t="s">
        <v>272</v>
      </c>
      <c r="M4" s="128" t="s">
        <v>274</v>
      </c>
      <c r="N4" s="128" t="s">
        <v>276</v>
      </c>
      <c r="O4" s="128" t="s">
        <v>2265</v>
      </c>
      <c r="P4" s="128" t="s">
        <v>2172</v>
      </c>
      <c r="Q4" s="128" t="s">
        <v>2173</v>
      </c>
      <c r="R4" s="128" t="s">
        <v>2174</v>
      </c>
      <c r="S4" s="128" t="s">
        <v>2175</v>
      </c>
      <c r="T4" s="128" t="s">
        <v>2176</v>
      </c>
      <c r="U4" s="128" t="s">
        <v>2177</v>
      </c>
      <c r="V4" s="128" t="s">
        <v>2178</v>
      </c>
      <c r="W4" s="128" t="s">
        <v>2179</v>
      </c>
      <c r="X4" s="128" t="s">
        <v>2180</v>
      </c>
      <c r="Y4" s="128" t="s">
        <v>2181</v>
      </c>
      <c r="Z4" s="128" t="s">
        <v>2182</v>
      </c>
      <c r="AA4" s="128" t="s">
        <v>2183</v>
      </c>
      <c r="AB4" s="129" t="s">
        <v>2184</v>
      </c>
      <c r="AC4" s="1199"/>
      <c r="AD4" s="7"/>
      <c r="AE4" s="1196"/>
      <c r="AF4" s="1185"/>
      <c r="AG4" s="1186"/>
      <c r="AH4" s="1187"/>
      <c r="AJ4" s="13" t="s">
        <v>277</v>
      </c>
      <c r="AK4" s="14" t="s">
        <v>277</v>
      </c>
      <c r="AQ4" s="16" t="s">
        <v>273</v>
      </c>
      <c r="AS4" s="1192"/>
      <c r="AT4" s="1195"/>
    </row>
    <row r="5" spans="1:46">
      <c r="A5" s="17" t="s">
        <v>260</v>
      </c>
      <c r="B5" s="18">
        <v>0.13700000000000001</v>
      </c>
      <c r="C5" s="19">
        <v>0.1</v>
      </c>
      <c r="D5" s="20">
        <v>5.5E-2</v>
      </c>
      <c r="E5" s="21">
        <v>0</v>
      </c>
      <c r="F5" s="18">
        <v>6.3E-2</v>
      </c>
      <c r="G5" s="22">
        <v>4.2000000000000003E-2</v>
      </c>
      <c r="H5" s="21">
        <v>0</v>
      </c>
      <c r="I5" s="23">
        <v>2.4E-2</v>
      </c>
      <c r="J5" s="21">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26">
        <v>2.1000000000000001E-2</v>
      </c>
      <c r="AD5" s="7"/>
      <c r="AE5" s="17" t="s">
        <v>260</v>
      </c>
      <c r="AF5" s="27" t="s">
        <v>2270</v>
      </c>
      <c r="AG5" s="28" t="s">
        <v>2271</v>
      </c>
      <c r="AH5" s="143"/>
      <c r="AJ5" s="13" t="s">
        <v>278</v>
      </c>
      <c r="AK5" s="14" t="s">
        <v>279</v>
      </c>
      <c r="AM5" s="11" t="s">
        <v>204</v>
      </c>
      <c r="AQ5" s="16" t="s">
        <v>275</v>
      </c>
      <c r="AS5" s="164" t="s">
        <v>260</v>
      </c>
      <c r="AT5" s="167" t="s">
        <v>2147</v>
      </c>
    </row>
    <row r="6" spans="1:46" ht="19.5" thickBot="1">
      <c r="A6" s="13" t="s">
        <v>280</v>
      </c>
      <c r="B6" s="29">
        <v>0.13700000000000001</v>
      </c>
      <c r="C6" s="30">
        <v>0.1</v>
      </c>
      <c r="D6" s="31">
        <v>5.5E-2</v>
      </c>
      <c r="E6" s="32">
        <v>0</v>
      </c>
      <c r="F6" s="29">
        <v>6.3E-2</v>
      </c>
      <c r="G6" s="33">
        <v>4.2000000000000003E-2</v>
      </c>
      <c r="H6" s="32">
        <v>0</v>
      </c>
      <c r="I6" s="34">
        <v>2.4E-2</v>
      </c>
      <c r="J6" s="21">
        <v>0</v>
      </c>
      <c r="K6" s="35">
        <v>0.245</v>
      </c>
      <c r="L6" s="36">
        <v>0.224</v>
      </c>
      <c r="M6" s="36">
        <v>0.182</v>
      </c>
      <c r="N6" s="36">
        <v>0.14499999999999999</v>
      </c>
      <c r="O6" s="36">
        <v>0.221</v>
      </c>
      <c r="P6" s="36">
        <v>0.20799999999999999</v>
      </c>
      <c r="Q6" s="36">
        <v>0.2</v>
      </c>
      <c r="R6" s="36">
        <v>0.187</v>
      </c>
      <c r="S6" s="36">
        <v>0.184</v>
      </c>
      <c r="T6" s="36">
        <v>0.16300000000000001</v>
      </c>
      <c r="U6" s="36">
        <v>0.16299999999999998</v>
      </c>
      <c r="V6" s="36">
        <v>0.158</v>
      </c>
      <c r="W6" s="36">
        <v>0.14199999999999999</v>
      </c>
      <c r="X6" s="36">
        <v>0.13899999999999998</v>
      </c>
      <c r="Y6" s="36">
        <v>0.12100000000000001</v>
      </c>
      <c r="Z6" s="36">
        <v>0.11800000000000001</v>
      </c>
      <c r="AA6" s="36">
        <v>0.1</v>
      </c>
      <c r="AB6" s="37">
        <v>7.5999999999999998E-2</v>
      </c>
      <c r="AC6" s="37">
        <v>2.1000000000000001E-2</v>
      </c>
      <c r="AD6" s="7"/>
      <c r="AE6" s="13" t="s">
        <v>266</v>
      </c>
      <c r="AF6" s="29" t="s">
        <v>2272</v>
      </c>
      <c r="AG6" s="30" t="s">
        <v>2273</v>
      </c>
      <c r="AH6" s="144"/>
      <c r="AJ6" s="13" t="s">
        <v>281</v>
      </c>
      <c r="AK6" s="14" t="s">
        <v>281</v>
      </c>
      <c r="AM6" s="38" t="s">
        <v>282</v>
      </c>
      <c r="AQ6" s="39"/>
      <c r="AS6" s="165" t="s">
        <v>280</v>
      </c>
      <c r="AT6" s="168" t="s">
        <v>2148</v>
      </c>
    </row>
    <row r="7" spans="1:46" ht="19.5" thickBot="1">
      <c r="A7" s="13" t="s">
        <v>283</v>
      </c>
      <c r="B7" s="29">
        <v>0.13700000000000001</v>
      </c>
      <c r="C7" s="30">
        <v>0.1</v>
      </c>
      <c r="D7" s="31">
        <v>5.5E-2</v>
      </c>
      <c r="E7" s="32">
        <v>0</v>
      </c>
      <c r="F7" s="29">
        <v>6.3E-2</v>
      </c>
      <c r="G7" s="33">
        <v>4.2000000000000003E-2</v>
      </c>
      <c r="H7" s="32">
        <v>0</v>
      </c>
      <c r="I7" s="34">
        <v>2.4E-2</v>
      </c>
      <c r="J7" s="21">
        <v>0</v>
      </c>
      <c r="K7" s="35">
        <v>0.245</v>
      </c>
      <c r="L7" s="36">
        <v>0.224</v>
      </c>
      <c r="M7" s="36">
        <v>0.182</v>
      </c>
      <c r="N7" s="36">
        <v>0.14499999999999999</v>
      </c>
      <c r="O7" s="36">
        <v>0.221</v>
      </c>
      <c r="P7" s="36">
        <v>0.20799999999999999</v>
      </c>
      <c r="Q7" s="36">
        <v>0.2</v>
      </c>
      <c r="R7" s="36">
        <v>0.187</v>
      </c>
      <c r="S7" s="36">
        <v>0.184</v>
      </c>
      <c r="T7" s="36">
        <v>0.16300000000000001</v>
      </c>
      <c r="U7" s="36">
        <v>0.16299999999999998</v>
      </c>
      <c r="V7" s="36">
        <v>0.158</v>
      </c>
      <c r="W7" s="36">
        <v>0.14199999999999999</v>
      </c>
      <c r="X7" s="36">
        <v>0.13899999999999998</v>
      </c>
      <c r="Y7" s="36">
        <v>0.12100000000000001</v>
      </c>
      <c r="Z7" s="36">
        <v>0.11800000000000001</v>
      </c>
      <c r="AA7" s="36">
        <v>0.1</v>
      </c>
      <c r="AB7" s="37">
        <v>7.5999999999999998E-2</v>
      </c>
      <c r="AC7" s="37">
        <v>2.1000000000000001E-2</v>
      </c>
      <c r="AD7" s="7"/>
      <c r="AE7" s="13" t="s">
        <v>277</v>
      </c>
      <c r="AF7" s="29" t="s">
        <v>2272</v>
      </c>
      <c r="AG7" s="30" t="s">
        <v>2273</v>
      </c>
      <c r="AH7" s="144"/>
      <c r="AJ7" s="13" t="s">
        <v>284</v>
      </c>
      <c r="AK7" s="14" t="s">
        <v>284</v>
      </c>
      <c r="AM7" s="15"/>
      <c r="AS7" s="165" t="s">
        <v>283</v>
      </c>
      <c r="AT7" s="168" t="s">
        <v>2148</v>
      </c>
    </row>
    <row r="8" spans="1:46">
      <c r="A8" s="13" t="s">
        <v>278</v>
      </c>
      <c r="B8" s="29">
        <v>5.8000000000000003E-2</v>
      </c>
      <c r="C8" s="30">
        <v>4.2000000000000003E-2</v>
      </c>
      <c r="D8" s="31">
        <v>2.3E-2</v>
      </c>
      <c r="E8" s="32">
        <v>0</v>
      </c>
      <c r="F8" s="29">
        <v>2.1000000000000001E-2</v>
      </c>
      <c r="G8" s="33">
        <v>1.4999999999999999E-2</v>
      </c>
      <c r="H8" s="32">
        <v>0</v>
      </c>
      <c r="I8" s="34">
        <v>1.0999999999999999E-2</v>
      </c>
      <c r="J8" s="21">
        <v>0</v>
      </c>
      <c r="K8" s="35">
        <v>9.9999999999999992E-2</v>
      </c>
      <c r="L8" s="36">
        <v>9.4E-2</v>
      </c>
      <c r="M8" s="36">
        <v>7.9000000000000001E-2</v>
      </c>
      <c r="N8" s="36">
        <v>6.3E-2</v>
      </c>
      <c r="O8" s="36">
        <v>8.8999999999999996E-2</v>
      </c>
      <c r="P8" s="36">
        <v>8.3999999999999991E-2</v>
      </c>
      <c r="Q8" s="36">
        <v>8.3000000000000004E-2</v>
      </c>
      <c r="R8" s="36">
        <v>7.8E-2</v>
      </c>
      <c r="S8" s="36">
        <v>7.2999999999999995E-2</v>
      </c>
      <c r="T8" s="36">
        <v>6.7000000000000004E-2</v>
      </c>
      <c r="U8" s="36">
        <v>6.4999999999999988E-2</v>
      </c>
      <c r="V8" s="36">
        <v>6.8000000000000005E-2</v>
      </c>
      <c r="W8" s="36">
        <v>5.9000000000000004E-2</v>
      </c>
      <c r="X8" s="36">
        <v>5.3999999999999999E-2</v>
      </c>
      <c r="Y8" s="36">
        <v>5.2000000000000005E-2</v>
      </c>
      <c r="Z8" s="36">
        <v>4.8000000000000001E-2</v>
      </c>
      <c r="AA8" s="36">
        <v>4.4000000000000004E-2</v>
      </c>
      <c r="AB8" s="37">
        <v>3.3000000000000002E-2</v>
      </c>
      <c r="AC8" s="37">
        <v>0.01</v>
      </c>
      <c r="AD8" s="7"/>
      <c r="AE8" s="13" t="s">
        <v>278</v>
      </c>
      <c r="AF8" s="29" t="s">
        <v>2272</v>
      </c>
      <c r="AG8" s="30" t="s">
        <v>2273</v>
      </c>
      <c r="AH8" s="144"/>
      <c r="AJ8" s="13" t="s">
        <v>285</v>
      </c>
      <c r="AK8" s="14" t="s">
        <v>286</v>
      </c>
      <c r="AS8" s="165" t="s">
        <v>278</v>
      </c>
      <c r="AT8" s="168" t="s">
        <v>2148</v>
      </c>
    </row>
    <row r="9" spans="1:46">
      <c r="A9" s="13" t="s">
        <v>281</v>
      </c>
      <c r="B9" s="29">
        <v>5.8999999999999997E-2</v>
      </c>
      <c r="C9" s="30">
        <v>4.2999999999999997E-2</v>
      </c>
      <c r="D9" s="31">
        <v>2.3E-2</v>
      </c>
      <c r="E9" s="32">
        <v>0</v>
      </c>
      <c r="F9" s="29">
        <v>1.2E-2</v>
      </c>
      <c r="G9" s="33">
        <v>0.01</v>
      </c>
      <c r="H9" s="32">
        <v>0</v>
      </c>
      <c r="I9" s="34">
        <v>1.0999999999999999E-2</v>
      </c>
      <c r="J9" s="21">
        <v>0</v>
      </c>
      <c r="K9" s="35">
        <v>9.1999999999999985E-2</v>
      </c>
      <c r="L9" s="36">
        <v>8.9999999999999983E-2</v>
      </c>
      <c r="M9" s="36">
        <v>7.9999999999999988E-2</v>
      </c>
      <c r="N9" s="36">
        <v>6.3999999999999987E-2</v>
      </c>
      <c r="O9" s="36">
        <v>8.0999999999999989E-2</v>
      </c>
      <c r="P9" s="36">
        <v>7.5999999999999984E-2</v>
      </c>
      <c r="Q9" s="36">
        <v>7.8999999999999987E-2</v>
      </c>
      <c r="R9" s="36">
        <v>7.3999999999999996E-2</v>
      </c>
      <c r="S9" s="36">
        <v>6.4999999999999988E-2</v>
      </c>
      <c r="T9" s="36">
        <v>6.3E-2</v>
      </c>
      <c r="U9" s="36">
        <v>5.6000000000000001E-2</v>
      </c>
      <c r="V9" s="36">
        <v>6.8999999999999992E-2</v>
      </c>
      <c r="W9" s="36">
        <v>5.3999999999999999E-2</v>
      </c>
      <c r="X9" s="36">
        <v>4.5000000000000005E-2</v>
      </c>
      <c r="Y9" s="36">
        <v>5.2999999999999999E-2</v>
      </c>
      <c r="Z9" s="36">
        <v>4.3000000000000003E-2</v>
      </c>
      <c r="AA9" s="36">
        <v>4.4000000000000004E-2</v>
      </c>
      <c r="AB9" s="37">
        <v>3.3000000000000002E-2</v>
      </c>
      <c r="AC9" s="37">
        <v>0.01</v>
      </c>
      <c r="AD9" s="7"/>
      <c r="AE9" s="13" t="s">
        <v>281</v>
      </c>
      <c r="AF9" s="29" t="s">
        <v>2272</v>
      </c>
      <c r="AG9" s="30" t="s">
        <v>2273</v>
      </c>
      <c r="AH9" s="144"/>
      <c r="AJ9" s="13" t="s">
        <v>287</v>
      </c>
      <c r="AK9" s="14" t="s">
        <v>288</v>
      </c>
      <c r="AS9" s="165" t="s">
        <v>281</v>
      </c>
      <c r="AT9" s="168" t="s">
        <v>2148</v>
      </c>
    </row>
    <row r="10" spans="1:46">
      <c r="A10" s="13" t="s">
        <v>284</v>
      </c>
      <c r="B10" s="29">
        <v>5.8999999999999997E-2</v>
      </c>
      <c r="C10" s="30">
        <v>4.2999999999999997E-2</v>
      </c>
      <c r="D10" s="31">
        <v>2.3E-2</v>
      </c>
      <c r="E10" s="32">
        <v>0</v>
      </c>
      <c r="F10" s="29">
        <v>1.2E-2</v>
      </c>
      <c r="G10" s="33">
        <v>0.01</v>
      </c>
      <c r="H10" s="32">
        <v>0</v>
      </c>
      <c r="I10" s="34">
        <v>1.0999999999999999E-2</v>
      </c>
      <c r="J10" s="21">
        <v>0</v>
      </c>
      <c r="K10" s="35">
        <v>9.1999999999999985E-2</v>
      </c>
      <c r="L10" s="36">
        <v>8.9999999999999983E-2</v>
      </c>
      <c r="M10" s="36">
        <v>7.9999999999999988E-2</v>
      </c>
      <c r="N10" s="36">
        <v>6.3999999999999987E-2</v>
      </c>
      <c r="O10" s="36">
        <v>8.0999999999999989E-2</v>
      </c>
      <c r="P10" s="36">
        <v>7.5999999999999984E-2</v>
      </c>
      <c r="Q10" s="36">
        <v>7.8999999999999987E-2</v>
      </c>
      <c r="R10" s="36">
        <v>7.3999999999999996E-2</v>
      </c>
      <c r="S10" s="36">
        <v>6.4999999999999988E-2</v>
      </c>
      <c r="T10" s="36">
        <v>6.3E-2</v>
      </c>
      <c r="U10" s="36">
        <v>5.6000000000000001E-2</v>
      </c>
      <c r="V10" s="36">
        <v>6.8999999999999992E-2</v>
      </c>
      <c r="W10" s="36">
        <v>5.3999999999999999E-2</v>
      </c>
      <c r="X10" s="36">
        <v>4.5000000000000005E-2</v>
      </c>
      <c r="Y10" s="36">
        <v>5.2999999999999999E-2</v>
      </c>
      <c r="Z10" s="36">
        <v>4.3000000000000003E-2</v>
      </c>
      <c r="AA10" s="36">
        <v>4.4000000000000004E-2</v>
      </c>
      <c r="AB10" s="37">
        <v>3.3000000000000002E-2</v>
      </c>
      <c r="AC10" s="37">
        <v>0.01</v>
      </c>
      <c r="AD10" s="7"/>
      <c r="AE10" s="13" t="s">
        <v>284</v>
      </c>
      <c r="AF10" s="29" t="s">
        <v>2272</v>
      </c>
      <c r="AG10" s="30" t="s">
        <v>2273</v>
      </c>
      <c r="AH10" s="32" t="s">
        <v>2274</v>
      </c>
      <c r="AJ10" s="13" t="s">
        <v>289</v>
      </c>
      <c r="AK10" s="14" t="s">
        <v>289</v>
      </c>
      <c r="AS10" s="165" t="s">
        <v>284</v>
      </c>
      <c r="AT10" s="168" t="s">
        <v>2149</v>
      </c>
    </row>
    <row r="11" spans="1:46">
      <c r="A11" s="13" t="s">
        <v>285</v>
      </c>
      <c r="B11" s="29">
        <v>4.7E-2</v>
      </c>
      <c r="C11" s="30">
        <v>3.4000000000000002E-2</v>
      </c>
      <c r="D11" s="31">
        <v>1.9E-2</v>
      </c>
      <c r="E11" s="32">
        <v>0</v>
      </c>
      <c r="F11" s="29">
        <v>0.02</v>
      </c>
      <c r="G11" s="33">
        <v>1.7000000000000001E-2</v>
      </c>
      <c r="H11" s="32">
        <v>0</v>
      </c>
      <c r="I11" s="34">
        <v>0.01</v>
      </c>
      <c r="J11" s="21">
        <v>0</v>
      </c>
      <c r="K11" s="35">
        <v>8.5999999999999993E-2</v>
      </c>
      <c r="L11" s="36">
        <v>8.299999999999999E-2</v>
      </c>
      <c r="M11" s="36">
        <v>6.6000000000000003E-2</v>
      </c>
      <c r="N11" s="36">
        <v>5.3000000000000005E-2</v>
      </c>
      <c r="O11" s="36">
        <v>7.5999999999999998E-2</v>
      </c>
      <c r="P11" s="36">
        <v>7.2999999999999995E-2</v>
      </c>
      <c r="Q11" s="36">
        <v>7.2999999999999995E-2</v>
      </c>
      <c r="R11" s="36">
        <v>7.0000000000000007E-2</v>
      </c>
      <c r="S11" s="36">
        <v>6.3E-2</v>
      </c>
      <c r="T11" s="36">
        <v>6.0000000000000005E-2</v>
      </c>
      <c r="U11" s="36">
        <v>5.8000000000000003E-2</v>
      </c>
      <c r="V11" s="36">
        <v>5.6000000000000001E-2</v>
      </c>
      <c r="W11" s="36">
        <v>5.5000000000000007E-2</v>
      </c>
      <c r="X11" s="36">
        <v>4.8000000000000001E-2</v>
      </c>
      <c r="Y11" s="36">
        <v>4.3000000000000003E-2</v>
      </c>
      <c r="Z11" s="36">
        <v>4.5000000000000005E-2</v>
      </c>
      <c r="AA11" s="36">
        <v>3.7999999999999999E-2</v>
      </c>
      <c r="AB11" s="37">
        <v>2.7999999999999997E-2</v>
      </c>
      <c r="AC11" s="37">
        <v>8.9999999999999993E-3</v>
      </c>
      <c r="AD11" s="7"/>
      <c r="AE11" s="13" t="s">
        <v>285</v>
      </c>
      <c r="AF11" s="29" t="s">
        <v>2272</v>
      </c>
      <c r="AG11" s="30" t="s">
        <v>2273</v>
      </c>
      <c r="AH11" s="144"/>
      <c r="AJ11" s="13" t="s">
        <v>290</v>
      </c>
      <c r="AK11" s="14" t="s">
        <v>291</v>
      </c>
      <c r="AS11" s="165" t="s">
        <v>285</v>
      </c>
      <c r="AT11" s="168" t="s">
        <v>2148</v>
      </c>
    </row>
    <row r="12" spans="1:46">
      <c r="A12" s="13" t="s">
        <v>287</v>
      </c>
      <c r="B12" s="29">
        <v>8.2000000000000003E-2</v>
      </c>
      <c r="C12" s="30">
        <v>0.06</v>
      </c>
      <c r="D12" s="31">
        <v>3.3000000000000002E-2</v>
      </c>
      <c r="E12" s="32">
        <v>0</v>
      </c>
      <c r="F12" s="29">
        <v>1.7999999999999999E-2</v>
      </c>
      <c r="G12" s="33">
        <v>1.2E-2</v>
      </c>
      <c r="H12" s="32">
        <v>0</v>
      </c>
      <c r="I12" s="34">
        <v>1.4999999999999999E-2</v>
      </c>
      <c r="J12" s="21">
        <v>0</v>
      </c>
      <c r="K12" s="35">
        <v>0.128</v>
      </c>
      <c r="L12" s="36">
        <v>0.122</v>
      </c>
      <c r="M12" s="36">
        <v>0.11</v>
      </c>
      <c r="N12" s="36">
        <v>8.7999999999999995E-2</v>
      </c>
      <c r="O12" s="36">
        <v>0.113</v>
      </c>
      <c r="P12" s="36">
        <v>0.106</v>
      </c>
      <c r="Q12" s="36">
        <v>0.107</v>
      </c>
      <c r="R12" s="36">
        <v>9.9999999999999992E-2</v>
      </c>
      <c r="S12" s="36">
        <v>9.0999999999999998E-2</v>
      </c>
      <c r="T12" s="36">
        <v>8.4999999999999992E-2</v>
      </c>
      <c r="U12" s="36">
        <v>7.9000000000000001E-2</v>
      </c>
      <c r="V12" s="36">
        <v>9.5000000000000001E-2</v>
      </c>
      <c r="W12" s="36">
        <v>7.2999999999999995E-2</v>
      </c>
      <c r="X12" s="36">
        <v>6.4000000000000001E-2</v>
      </c>
      <c r="Y12" s="36">
        <v>7.2999999999999995E-2</v>
      </c>
      <c r="Z12" s="36">
        <v>5.7999999999999996E-2</v>
      </c>
      <c r="AA12" s="36">
        <v>6.0999999999999999E-2</v>
      </c>
      <c r="AB12" s="37">
        <v>4.5999999999999999E-2</v>
      </c>
      <c r="AC12" s="37">
        <v>1.2999999999999999E-2</v>
      </c>
      <c r="AD12" s="7"/>
      <c r="AE12" s="13" t="s">
        <v>287</v>
      </c>
      <c r="AF12" s="29" t="s">
        <v>2272</v>
      </c>
      <c r="AG12" s="30" t="s">
        <v>2273</v>
      </c>
      <c r="AH12" s="32" t="s">
        <v>2275</v>
      </c>
      <c r="AJ12" s="13" t="s">
        <v>292</v>
      </c>
      <c r="AK12" s="14" t="s">
        <v>293</v>
      </c>
      <c r="AS12" s="165" t="s">
        <v>287</v>
      </c>
      <c r="AT12" s="168" t="s">
        <v>2398</v>
      </c>
    </row>
    <row r="13" spans="1:46">
      <c r="A13" s="13" t="s">
        <v>289</v>
      </c>
      <c r="B13" s="29">
        <v>8.2000000000000003E-2</v>
      </c>
      <c r="C13" s="30">
        <v>0.06</v>
      </c>
      <c r="D13" s="31">
        <v>3.3000000000000002E-2</v>
      </c>
      <c r="E13" s="32">
        <v>0</v>
      </c>
      <c r="F13" s="29">
        <v>1.7999999999999999E-2</v>
      </c>
      <c r="G13" s="33">
        <v>1.2E-2</v>
      </c>
      <c r="H13" s="32">
        <v>0</v>
      </c>
      <c r="I13" s="34">
        <v>1.4999999999999999E-2</v>
      </c>
      <c r="J13" s="21">
        <v>0</v>
      </c>
      <c r="K13" s="35">
        <v>0.128</v>
      </c>
      <c r="L13" s="36">
        <v>0.122</v>
      </c>
      <c r="M13" s="36">
        <v>0.11</v>
      </c>
      <c r="N13" s="36">
        <v>8.7999999999999995E-2</v>
      </c>
      <c r="O13" s="36">
        <v>0.113</v>
      </c>
      <c r="P13" s="36">
        <v>0.106</v>
      </c>
      <c r="Q13" s="36">
        <v>0.107</v>
      </c>
      <c r="R13" s="36">
        <v>9.9999999999999992E-2</v>
      </c>
      <c r="S13" s="36">
        <v>9.0999999999999998E-2</v>
      </c>
      <c r="T13" s="36">
        <v>8.4999999999999992E-2</v>
      </c>
      <c r="U13" s="36">
        <v>7.9000000000000001E-2</v>
      </c>
      <c r="V13" s="36">
        <v>9.5000000000000001E-2</v>
      </c>
      <c r="W13" s="36">
        <v>7.2999999999999995E-2</v>
      </c>
      <c r="X13" s="36">
        <v>6.4000000000000001E-2</v>
      </c>
      <c r="Y13" s="36">
        <v>7.2999999999999995E-2</v>
      </c>
      <c r="Z13" s="36">
        <v>5.7999999999999996E-2</v>
      </c>
      <c r="AA13" s="36">
        <v>6.0999999999999999E-2</v>
      </c>
      <c r="AB13" s="37">
        <v>4.5999999999999999E-2</v>
      </c>
      <c r="AC13" s="37">
        <v>1.2999999999999999E-2</v>
      </c>
      <c r="AD13" s="7"/>
      <c r="AE13" s="13" t="s">
        <v>289</v>
      </c>
      <c r="AF13" s="29" t="s">
        <v>2272</v>
      </c>
      <c r="AG13" s="30" t="s">
        <v>2273</v>
      </c>
      <c r="AH13" s="32" t="s">
        <v>2275</v>
      </c>
      <c r="AJ13" s="13" t="s">
        <v>294</v>
      </c>
      <c r="AK13" s="14" t="s">
        <v>294</v>
      </c>
      <c r="AS13" s="165" t="s">
        <v>289</v>
      </c>
      <c r="AT13" s="168" t="s">
        <v>2398</v>
      </c>
    </row>
    <row r="14" spans="1:46">
      <c r="A14" s="13" t="s">
        <v>290</v>
      </c>
      <c r="B14" s="29">
        <v>0.104</v>
      </c>
      <c r="C14" s="30">
        <v>7.5999999999999998E-2</v>
      </c>
      <c r="D14" s="31">
        <v>4.2000000000000003E-2</v>
      </c>
      <c r="E14" s="32">
        <v>0</v>
      </c>
      <c r="F14" s="29">
        <v>3.1E-2</v>
      </c>
      <c r="G14" s="33">
        <v>2.4E-2</v>
      </c>
      <c r="H14" s="32">
        <v>0</v>
      </c>
      <c r="I14" s="34">
        <v>2.3E-2</v>
      </c>
      <c r="J14" s="21">
        <v>0</v>
      </c>
      <c r="K14" s="35">
        <v>0.18099999999999999</v>
      </c>
      <c r="L14" s="36">
        <v>0.17399999999999999</v>
      </c>
      <c r="M14" s="36">
        <v>0.15</v>
      </c>
      <c r="N14" s="36">
        <v>0.122</v>
      </c>
      <c r="O14" s="36">
        <v>0.158</v>
      </c>
      <c r="P14" s="36">
        <v>0.153</v>
      </c>
      <c r="Q14" s="36">
        <v>0.151</v>
      </c>
      <c r="R14" s="36">
        <v>0.14599999999999999</v>
      </c>
      <c r="S14" s="36">
        <v>0.13</v>
      </c>
      <c r="T14" s="36">
        <v>0.123</v>
      </c>
      <c r="U14" s="36">
        <v>0.11899999999999999</v>
      </c>
      <c r="V14" s="36">
        <v>0.127</v>
      </c>
      <c r="W14" s="36">
        <v>0.11199999999999999</v>
      </c>
      <c r="X14" s="36">
        <v>9.6000000000000002E-2</v>
      </c>
      <c r="Y14" s="36">
        <v>9.9000000000000005E-2</v>
      </c>
      <c r="Z14" s="36">
        <v>8.8999999999999996E-2</v>
      </c>
      <c r="AA14" s="36">
        <v>8.7999999999999995E-2</v>
      </c>
      <c r="AB14" s="37">
        <v>6.5000000000000002E-2</v>
      </c>
      <c r="AC14" s="37">
        <v>2.3E-2</v>
      </c>
      <c r="AD14" s="7"/>
      <c r="AE14" s="13" t="s">
        <v>290</v>
      </c>
      <c r="AF14" s="29" t="s">
        <v>2272</v>
      </c>
      <c r="AG14" s="30" t="s">
        <v>2273</v>
      </c>
      <c r="AH14" s="144"/>
      <c r="AJ14" s="13" t="s">
        <v>295</v>
      </c>
      <c r="AK14" s="14" t="s">
        <v>296</v>
      </c>
      <c r="AS14" s="165" t="s">
        <v>290</v>
      </c>
      <c r="AT14" s="168" t="s">
        <v>2148</v>
      </c>
    </row>
    <row r="15" spans="1:46">
      <c r="A15" s="13" t="s">
        <v>292</v>
      </c>
      <c r="B15" s="29">
        <v>0.10199999999999999</v>
      </c>
      <c r="C15" s="30">
        <v>7.3999999999999996E-2</v>
      </c>
      <c r="D15" s="31">
        <v>4.1000000000000002E-2</v>
      </c>
      <c r="E15" s="32">
        <v>0</v>
      </c>
      <c r="F15" s="29">
        <v>1.4999999999999999E-2</v>
      </c>
      <c r="G15" s="33">
        <v>1.2E-2</v>
      </c>
      <c r="H15" s="32">
        <v>0</v>
      </c>
      <c r="I15" s="34">
        <v>1.7000000000000001E-2</v>
      </c>
      <c r="J15" s="21">
        <v>0</v>
      </c>
      <c r="K15" s="35">
        <v>0.14900000000000002</v>
      </c>
      <c r="L15" s="36">
        <v>0.14600000000000002</v>
      </c>
      <c r="M15" s="36">
        <v>0.13400000000000001</v>
      </c>
      <c r="N15" s="36">
        <v>0.106</v>
      </c>
      <c r="O15" s="36">
        <v>0.13200000000000001</v>
      </c>
      <c r="P15" s="36">
        <v>0.121</v>
      </c>
      <c r="Q15" s="36">
        <v>0.129</v>
      </c>
      <c r="R15" s="36">
        <v>0.11799999999999999</v>
      </c>
      <c r="S15" s="36">
        <v>0.104</v>
      </c>
      <c r="T15" s="36">
        <v>0.10099999999999999</v>
      </c>
      <c r="U15" s="36">
        <v>8.8000000000000009E-2</v>
      </c>
      <c r="V15" s="36">
        <v>0.11699999999999999</v>
      </c>
      <c r="W15" s="36">
        <v>8.5000000000000006E-2</v>
      </c>
      <c r="X15" s="36">
        <v>7.1000000000000008E-2</v>
      </c>
      <c r="Y15" s="36">
        <v>8.8999999999999996E-2</v>
      </c>
      <c r="Z15" s="36">
        <v>6.8000000000000005E-2</v>
      </c>
      <c r="AA15" s="36">
        <v>7.3000000000000009E-2</v>
      </c>
      <c r="AB15" s="37">
        <v>5.6000000000000001E-2</v>
      </c>
      <c r="AC15" s="37">
        <v>1.4999999999999999E-2</v>
      </c>
      <c r="AD15" s="7"/>
      <c r="AE15" s="13" t="s">
        <v>292</v>
      </c>
      <c r="AF15" s="29" t="s">
        <v>2272</v>
      </c>
      <c r="AG15" s="30" t="s">
        <v>2273</v>
      </c>
      <c r="AH15" s="144"/>
      <c r="AJ15" s="13" t="s">
        <v>297</v>
      </c>
      <c r="AK15" s="14" t="s">
        <v>297</v>
      </c>
      <c r="AS15" s="165" t="s">
        <v>292</v>
      </c>
      <c r="AT15" s="168" t="s">
        <v>2148</v>
      </c>
    </row>
    <row r="16" spans="1:46">
      <c r="A16" s="13" t="s">
        <v>294</v>
      </c>
      <c r="B16" s="29">
        <v>0.10199999999999999</v>
      </c>
      <c r="C16" s="30">
        <v>7.3999999999999996E-2</v>
      </c>
      <c r="D16" s="31">
        <v>4.1000000000000002E-2</v>
      </c>
      <c r="E16" s="32">
        <v>0</v>
      </c>
      <c r="F16" s="29">
        <v>1.4999999999999999E-2</v>
      </c>
      <c r="G16" s="33">
        <v>1.2E-2</v>
      </c>
      <c r="H16" s="32">
        <v>0</v>
      </c>
      <c r="I16" s="34">
        <v>1.7000000000000001E-2</v>
      </c>
      <c r="J16" s="21">
        <v>0</v>
      </c>
      <c r="K16" s="35">
        <v>0.14900000000000002</v>
      </c>
      <c r="L16" s="36">
        <v>0.14600000000000002</v>
      </c>
      <c r="M16" s="36">
        <v>0.13400000000000001</v>
      </c>
      <c r="N16" s="36">
        <v>0.106</v>
      </c>
      <c r="O16" s="36">
        <v>0.13200000000000001</v>
      </c>
      <c r="P16" s="36">
        <v>0.121</v>
      </c>
      <c r="Q16" s="36">
        <v>0.129</v>
      </c>
      <c r="R16" s="36">
        <v>0.11799999999999999</v>
      </c>
      <c r="S16" s="36">
        <v>0.104</v>
      </c>
      <c r="T16" s="36">
        <v>0.10099999999999999</v>
      </c>
      <c r="U16" s="36">
        <v>8.8000000000000009E-2</v>
      </c>
      <c r="V16" s="36">
        <v>0.11699999999999999</v>
      </c>
      <c r="W16" s="36">
        <v>8.5000000000000006E-2</v>
      </c>
      <c r="X16" s="36">
        <v>7.1000000000000008E-2</v>
      </c>
      <c r="Y16" s="36">
        <v>8.8999999999999996E-2</v>
      </c>
      <c r="Z16" s="36">
        <v>6.8000000000000005E-2</v>
      </c>
      <c r="AA16" s="36">
        <v>7.3000000000000009E-2</v>
      </c>
      <c r="AB16" s="37">
        <v>5.6000000000000001E-2</v>
      </c>
      <c r="AC16" s="37">
        <v>1.4999999999999999E-2</v>
      </c>
      <c r="AD16" s="7"/>
      <c r="AE16" s="13" t="s">
        <v>294</v>
      </c>
      <c r="AF16" s="29" t="s">
        <v>2272</v>
      </c>
      <c r="AG16" s="30" t="s">
        <v>2273</v>
      </c>
      <c r="AH16" s="144"/>
      <c r="AJ16" s="13" t="s">
        <v>298</v>
      </c>
      <c r="AK16" s="14" t="s">
        <v>298</v>
      </c>
      <c r="AS16" s="165" t="s">
        <v>294</v>
      </c>
      <c r="AT16" s="168" t="s">
        <v>2148</v>
      </c>
    </row>
    <row r="17" spans="1:46">
      <c r="A17" s="13" t="s">
        <v>295</v>
      </c>
      <c r="B17" s="29">
        <v>0.111</v>
      </c>
      <c r="C17" s="30">
        <v>8.1000000000000003E-2</v>
      </c>
      <c r="D17" s="31">
        <v>4.4999999999999998E-2</v>
      </c>
      <c r="E17" s="32">
        <v>0</v>
      </c>
      <c r="F17" s="29">
        <v>3.1E-2</v>
      </c>
      <c r="G17" s="33">
        <v>2.3E-2</v>
      </c>
      <c r="H17" s="32">
        <v>0</v>
      </c>
      <c r="I17" s="34">
        <v>2.3E-2</v>
      </c>
      <c r="J17" s="21">
        <v>0</v>
      </c>
      <c r="K17" s="35">
        <v>0.186</v>
      </c>
      <c r="L17" s="36">
        <v>0.17799999999999999</v>
      </c>
      <c r="M17" s="36">
        <v>0.155</v>
      </c>
      <c r="N17" s="36">
        <v>0.125</v>
      </c>
      <c r="O17" s="36">
        <v>0.16300000000000001</v>
      </c>
      <c r="P17" s="36">
        <v>0.156</v>
      </c>
      <c r="Q17" s="36">
        <v>0.155</v>
      </c>
      <c r="R17" s="36">
        <v>0.14799999999999999</v>
      </c>
      <c r="S17" s="36">
        <v>0.13300000000000001</v>
      </c>
      <c r="T17" s="36">
        <v>0.125</v>
      </c>
      <c r="U17" s="36">
        <v>0.12000000000000001</v>
      </c>
      <c r="V17" s="36">
        <v>0.13200000000000001</v>
      </c>
      <c r="W17" s="36">
        <v>0.112</v>
      </c>
      <c r="X17" s="36">
        <v>9.7000000000000003E-2</v>
      </c>
      <c r="Y17" s="36">
        <v>0.10200000000000001</v>
      </c>
      <c r="Z17" s="36">
        <v>8.900000000000001E-2</v>
      </c>
      <c r="AA17" s="36">
        <v>8.900000000000001E-2</v>
      </c>
      <c r="AB17" s="37">
        <v>6.6000000000000003E-2</v>
      </c>
      <c r="AC17" s="37">
        <v>2.1000000000000001E-2</v>
      </c>
      <c r="AD17" s="7"/>
      <c r="AE17" s="13" t="s">
        <v>295</v>
      </c>
      <c r="AF17" s="29" t="s">
        <v>2272</v>
      </c>
      <c r="AG17" s="30" t="s">
        <v>2273</v>
      </c>
      <c r="AH17" s="144"/>
      <c r="AJ17" s="13" t="s">
        <v>299</v>
      </c>
      <c r="AK17" s="14" t="s">
        <v>300</v>
      </c>
      <c r="AS17" s="165" t="s">
        <v>295</v>
      </c>
      <c r="AT17" s="168" t="s">
        <v>2148</v>
      </c>
    </row>
    <row r="18" spans="1:46">
      <c r="A18" s="13" t="s">
        <v>297</v>
      </c>
      <c r="B18" s="29">
        <v>8.3000000000000004E-2</v>
      </c>
      <c r="C18" s="30">
        <v>0.06</v>
      </c>
      <c r="D18" s="31">
        <v>3.3000000000000002E-2</v>
      </c>
      <c r="E18" s="32">
        <v>0</v>
      </c>
      <c r="F18" s="29">
        <v>2.7E-2</v>
      </c>
      <c r="G18" s="33">
        <v>2.3E-2</v>
      </c>
      <c r="H18" s="32">
        <v>0</v>
      </c>
      <c r="I18" s="34">
        <v>1.6E-2</v>
      </c>
      <c r="J18" s="21">
        <v>0</v>
      </c>
      <c r="K18" s="35">
        <v>0.14000000000000001</v>
      </c>
      <c r="L18" s="36">
        <v>0.13600000000000001</v>
      </c>
      <c r="M18" s="36">
        <v>0.113</v>
      </c>
      <c r="N18" s="36">
        <v>0.09</v>
      </c>
      <c r="O18" s="36">
        <v>0.124</v>
      </c>
      <c r="P18" s="36">
        <v>0.11699999999999999</v>
      </c>
      <c r="Q18" s="36">
        <v>0.12000000000000001</v>
      </c>
      <c r="R18" s="36">
        <v>0.11299999999999999</v>
      </c>
      <c r="S18" s="36">
        <v>0.10099999999999999</v>
      </c>
      <c r="T18" s="36">
        <v>9.6999999999999989E-2</v>
      </c>
      <c r="U18" s="36">
        <v>0.09</v>
      </c>
      <c r="V18" s="36">
        <v>9.7000000000000003E-2</v>
      </c>
      <c r="W18" s="36">
        <v>8.6000000000000007E-2</v>
      </c>
      <c r="X18" s="36">
        <v>7.3999999999999996E-2</v>
      </c>
      <c r="Y18" s="36">
        <v>7.3999999999999996E-2</v>
      </c>
      <c r="Z18" s="36">
        <v>7.0000000000000007E-2</v>
      </c>
      <c r="AA18" s="36">
        <v>6.3E-2</v>
      </c>
      <c r="AB18" s="37">
        <v>4.7E-2</v>
      </c>
      <c r="AC18" s="37">
        <v>1.4E-2</v>
      </c>
      <c r="AD18" s="7"/>
      <c r="AE18" s="13" t="s">
        <v>297</v>
      </c>
      <c r="AF18" s="29" t="s">
        <v>2272</v>
      </c>
      <c r="AG18" s="30" t="s">
        <v>2273</v>
      </c>
      <c r="AH18" s="32" t="s">
        <v>2276</v>
      </c>
      <c r="AJ18" s="13" t="s">
        <v>301</v>
      </c>
      <c r="AK18" s="14" t="s">
        <v>301</v>
      </c>
      <c r="AS18" s="165" t="s">
        <v>297</v>
      </c>
      <c r="AT18" s="168" t="s">
        <v>2398</v>
      </c>
    </row>
    <row r="19" spans="1:46">
      <c r="A19" s="13" t="s">
        <v>298</v>
      </c>
      <c r="B19" s="29">
        <v>8.3000000000000004E-2</v>
      </c>
      <c r="C19" s="30">
        <v>0.06</v>
      </c>
      <c r="D19" s="31">
        <v>3.3000000000000002E-2</v>
      </c>
      <c r="E19" s="32">
        <v>0</v>
      </c>
      <c r="F19" s="29">
        <v>2.7E-2</v>
      </c>
      <c r="G19" s="33">
        <v>2.3E-2</v>
      </c>
      <c r="H19" s="32">
        <v>0</v>
      </c>
      <c r="I19" s="34">
        <v>1.6E-2</v>
      </c>
      <c r="J19" s="21">
        <v>0</v>
      </c>
      <c r="K19" s="35">
        <v>0.14000000000000001</v>
      </c>
      <c r="L19" s="36">
        <v>0.13600000000000001</v>
      </c>
      <c r="M19" s="36">
        <v>0.113</v>
      </c>
      <c r="N19" s="36">
        <v>0.09</v>
      </c>
      <c r="O19" s="36">
        <v>0.124</v>
      </c>
      <c r="P19" s="36">
        <v>0.11699999999999999</v>
      </c>
      <c r="Q19" s="36">
        <v>0.12000000000000001</v>
      </c>
      <c r="R19" s="36">
        <v>0.11299999999999999</v>
      </c>
      <c r="S19" s="36">
        <v>0.10099999999999999</v>
      </c>
      <c r="T19" s="36">
        <v>9.6999999999999989E-2</v>
      </c>
      <c r="U19" s="36">
        <v>0.09</v>
      </c>
      <c r="V19" s="36">
        <v>9.7000000000000003E-2</v>
      </c>
      <c r="W19" s="36">
        <v>8.6000000000000007E-2</v>
      </c>
      <c r="X19" s="36">
        <v>7.3999999999999996E-2</v>
      </c>
      <c r="Y19" s="36">
        <v>7.3999999999999996E-2</v>
      </c>
      <c r="Z19" s="36">
        <v>7.0000000000000007E-2</v>
      </c>
      <c r="AA19" s="36">
        <v>6.3E-2</v>
      </c>
      <c r="AB19" s="37">
        <v>4.7E-2</v>
      </c>
      <c r="AC19" s="37">
        <v>1.4E-2</v>
      </c>
      <c r="AD19" s="7"/>
      <c r="AE19" s="13" t="s">
        <v>298</v>
      </c>
      <c r="AF19" s="29" t="s">
        <v>2272</v>
      </c>
      <c r="AG19" s="30" t="s">
        <v>2273</v>
      </c>
      <c r="AH19" s="32" t="s">
        <v>2276</v>
      </c>
      <c r="AJ19" s="13" t="s">
        <v>302</v>
      </c>
      <c r="AK19" s="14" t="s">
        <v>303</v>
      </c>
      <c r="AS19" s="165" t="s">
        <v>298</v>
      </c>
      <c r="AT19" s="168" t="s">
        <v>2398</v>
      </c>
    </row>
    <row r="20" spans="1:46" ht="33">
      <c r="A20" s="13" t="s">
        <v>299</v>
      </c>
      <c r="B20" s="29">
        <v>8.3000000000000004E-2</v>
      </c>
      <c r="C20" s="30">
        <v>0.06</v>
      </c>
      <c r="D20" s="31">
        <v>3.3000000000000002E-2</v>
      </c>
      <c r="E20" s="32">
        <v>0</v>
      </c>
      <c r="F20" s="29">
        <v>2.7E-2</v>
      </c>
      <c r="G20" s="33">
        <v>2.3E-2</v>
      </c>
      <c r="H20" s="32">
        <v>0</v>
      </c>
      <c r="I20" s="34">
        <v>1.6E-2</v>
      </c>
      <c r="J20" s="21">
        <v>0</v>
      </c>
      <c r="K20" s="35">
        <v>0.14000000000000001</v>
      </c>
      <c r="L20" s="36">
        <v>0.13600000000000001</v>
      </c>
      <c r="M20" s="36">
        <v>0.113</v>
      </c>
      <c r="N20" s="36">
        <v>0.09</v>
      </c>
      <c r="O20" s="36">
        <v>0.124</v>
      </c>
      <c r="P20" s="36">
        <v>0.11699999999999999</v>
      </c>
      <c r="Q20" s="36">
        <v>0.12000000000000001</v>
      </c>
      <c r="R20" s="36">
        <v>0.11299999999999999</v>
      </c>
      <c r="S20" s="36">
        <v>0.10099999999999999</v>
      </c>
      <c r="T20" s="36">
        <v>9.6999999999999989E-2</v>
      </c>
      <c r="U20" s="36">
        <v>0.09</v>
      </c>
      <c r="V20" s="36">
        <v>9.7000000000000003E-2</v>
      </c>
      <c r="W20" s="36">
        <v>8.6000000000000007E-2</v>
      </c>
      <c r="X20" s="36">
        <v>7.3999999999999996E-2</v>
      </c>
      <c r="Y20" s="36">
        <v>7.3999999999999996E-2</v>
      </c>
      <c r="Z20" s="36">
        <v>7.0000000000000007E-2</v>
      </c>
      <c r="AA20" s="36">
        <v>6.3E-2</v>
      </c>
      <c r="AB20" s="37">
        <v>4.7E-2</v>
      </c>
      <c r="AC20" s="37">
        <v>1.4E-2</v>
      </c>
      <c r="AD20" s="7"/>
      <c r="AE20" s="13" t="s">
        <v>299</v>
      </c>
      <c r="AF20" s="29" t="s">
        <v>2272</v>
      </c>
      <c r="AG20" s="30" t="s">
        <v>2273</v>
      </c>
      <c r="AH20" s="45" t="s">
        <v>2365</v>
      </c>
      <c r="AJ20" s="13" t="s">
        <v>304</v>
      </c>
      <c r="AK20" s="14" t="s">
        <v>305</v>
      </c>
      <c r="AS20" s="165" t="s">
        <v>299</v>
      </c>
      <c r="AT20" s="168" t="s">
        <v>2396</v>
      </c>
    </row>
    <row r="21" spans="1:46">
      <c r="A21" s="13" t="s">
        <v>301</v>
      </c>
      <c r="B21" s="29">
        <v>3.9E-2</v>
      </c>
      <c r="C21" s="30">
        <v>2.9000000000000001E-2</v>
      </c>
      <c r="D21" s="31">
        <v>1.6E-2</v>
      </c>
      <c r="E21" s="32">
        <v>0</v>
      </c>
      <c r="F21" s="29">
        <v>2.1000000000000001E-2</v>
      </c>
      <c r="G21" s="33">
        <v>1.7000000000000001E-2</v>
      </c>
      <c r="H21" s="32">
        <v>0</v>
      </c>
      <c r="I21" s="34">
        <v>8.0000000000000002E-3</v>
      </c>
      <c r="J21" s="21">
        <v>0</v>
      </c>
      <c r="K21" s="35">
        <v>7.5000000000000011E-2</v>
      </c>
      <c r="L21" s="36">
        <v>7.1000000000000008E-2</v>
      </c>
      <c r="M21" s="36">
        <v>5.3999999999999999E-2</v>
      </c>
      <c r="N21" s="36">
        <v>4.4000000000000004E-2</v>
      </c>
      <c r="O21" s="36">
        <v>6.7000000000000004E-2</v>
      </c>
      <c r="P21" s="36">
        <v>6.5000000000000002E-2</v>
      </c>
      <c r="Q21" s="36">
        <v>6.3E-2</v>
      </c>
      <c r="R21" s="36">
        <v>6.0999999999999999E-2</v>
      </c>
      <c r="S21" s="36">
        <v>5.7000000000000002E-2</v>
      </c>
      <c r="T21" s="36">
        <v>5.2999999999999999E-2</v>
      </c>
      <c r="U21" s="36">
        <v>5.2000000000000005E-2</v>
      </c>
      <c r="V21" s="36">
        <v>4.5999999999999999E-2</v>
      </c>
      <c r="W21" s="36">
        <v>4.8000000000000001E-2</v>
      </c>
      <c r="X21" s="36">
        <v>4.4000000000000004E-2</v>
      </c>
      <c r="Y21" s="36">
        <v>3.6000000000000004E-2</v>
      </c>
      <c r="Z21" s="36">
        <v>0.04</v>
      </c>
      <c r="AA21" s="36">
        <v>3.1E-2</v>
      </c>
      <c r="AB21" s="37">
        <v>2.3E-2</v>
      </c>
      <c r="AC21" s="37">
        <v>7.0000000000000001E-3</v>
      </c>
      <c r="AD21" s="7"/>
      <c r="AE21" s="13" t="s">
        <v>301</v>
      </c>
      <c r="AF21" s="29" t="s">
        <v>2272</v>
      </c>
      <c r="AG21" s="30" t="s">
        <v>2273</v>
      </c>
      <c r="AH21" s="144"/>
      <c r="AJ21" s="13" t="s">
        <v>306</v>
      </c>
      <c r="AK21" s="14" t="s">
        <v>306</v>
      </c>
      <c r="AS21" s="165" t="s">
        <v>301</v>
      </c>
      <c r="AT21" s="168" t="s">
        <v>2148</v>
      </c>
    </row>
    <row r="22" spans="1:46" ht="19.5" thickBot="1">
      <c r="A22" s="13" t="s">
        <v>302</v>
      </c>
      <c r="B22" s="29">
        <v>3.9E-2</v>
      </c>
      <c r="C22" s="30">
        <v>2.9000000000000001E-2</v>
      </c>
      <c r="D22" s="31">
        <v>1.6E-2</v>
      </c>
      <c r="E22" s="32">
        <v>0</v>
      </c>
      <c r="F22" s="29">
        <v>2.1000000000000001E-2</v>
      </c>
      <c r="G22" s="33">
        <v>1.7000000000000001E-2</v>
      </c>
      <c r="H22" s="32">
        <v>0</v>
      </c>
      <c r="I22" s="34">
        <v>8.0000000000000002E-3</v>
      </c>
      <c r="J22" s="21">
        <v>0</v>
      </c>
      <c r="K22" s="35">
        <v>7.5000000000000011E-2</v>
      </c>
      <c r="L22" s="36">
        <v>7.1000000000000008E-2</v>
      </c>
      <c r="M22" s="36">
        <v>5.3999999999999999E-2</v>
      </c>
      <c r="N22" s="36">
        <v>4.4000000000000004E-2</v>
      </c>
      <c r="O22" s="36">
        <v>6.7000000000000004E-2</v>
      </c>
      <c r="P22" s="36">
        <v>6.5000000000000002E-2</v>
      </c>
      <c r="Q22" s="36">
        <v>6.3E-2</v>
      </c>
      <c r="R22" s="36">
        <v>6.0999999999999999E-2</v>
      </c>
      <c r="S22" s="36">
        <v>5.7000000000000002E-2</v>
      </c>
      <c r="T22" s="36">
        <v>5.2999999999999999E-2</v>
      </c>
      <c r="U22" s="36">
        <v>5.2000000000000005E-2</v>
      </c>
      <c r="V22" s="36">
        <v>4.5999999999999999E-2</v>
      </c>
      <c r="W22" s="36">
        <v>4.8000000000000001E-2</v>
      </c>
      <c r="X22" s="36">
        <v>4.4000000000000004E-2</v>
      </c>
      <c r="Y22" s="36">
        <v>3.6000000000000004E-2</v>
      </c>
      <c r="Z22" s="36">
        <v>0.04</v>
      </c>
      <c r="AA22" s="36">
        <v>3.1E-2</v>
      </c>
      <c r="AB22" s="37">
        <v>2.3E-2</v>
      </c>
      <c r="AC22" s="37">
        <v>7.0000000000000001E-3</v>
      </c>
      <c r="AD22" s="7"/>
      <c r="AE22" s="13" t="s">
        <v>302</v>
      </c>
      <c r="AF22" s="29" t="s">
        <v>2272</v>
      </c>
      <c r="AG22" s="30" t="s">
        <v>2273</v>
      </c>
      <c r="AH22" s="45" t="s">
        <v>2365</v>
      </c>
      <c r="AJ22" s="40" t="s">
        <v>307</v>
      </c>
      <c r="AK22" s="41" t="s">
        <v>308</v>
      </c>
      <c r="AS22" s="165" t="s">
        <v>302</v>
      </c>
      <c r="AT22" s="168" t="s">
        <v>2399</v>
      </c>
    </row>
    <row r="23" spans="1:46">
      <c r="A23" s="13" t="s">
        <v>304</v>
      </c>
      <c r="B23" s="29">
        <v>2.5999999999999999E-2</v>
      </c>
      <c r="C23" s="30">
        <v>1.9E-2</v>
      </c>
      <c r="D23" s="31">
        <v>0.01</v>
      </c>
      <c r="E23" s="32">
        <v>0</v>
      </c>
      <c r="F23" s="29">
        <v>1.4999999999999999E-2</v>
      </c>
      <c r="G23" s="33">
        <v>1.0999999999999999E-2</v>
      </c>
      <c r="H23" s="32">
        <v>0</v>
      </c>
      <c r="I23" s="34">
        <v>5.0000000000000001E-3</v>
      </c>
      <c r="J23" s="21">
        <v>0</v>
      </c>
      <c r="K23" s="35">
        <v>5.099999999999999E-2</v>
      </c>
      <c r="L23" s="36">
        <v>4.6999999999999993E-2</v>
      </c>
      <c r="M23" s="36">
        <v>3.5999999999999997E-2</v>
      </c>
      <c r="N23" s="36">
        <v>2.9000000000000001E-2</v>
      </c>
      <c r="O23" s="36">
        <v>4.5999999999999992E-2</v>
      </c>
      <c r="P23" s="36">
        <v>4.3999999999999997E-2</v>
      </c>
      <c r="Q23" s="36">
        <v>4.1999999999999996E-2</v>
      </c>
      <c r="R23" s="36">
        <v>3.9999999999999994E-2</v>
      </c>
      <c r="S23" s="36">
        <v>3.9E-2</v>
      </c>
      <c r="T23" s="36">
        <v>3.4999999999999996E-2</v>
      </c>
      <c r="U23" s="36">
        <v>3.5000000000000003E-2</v>
      </c>
      <c r="V23" s="36">
        <v>3.1E-2</v>
      </c>
      <c r="W23" s="36">
        <v>3.1E-2</v>
      </c>
      <c r="X23" s="36">
        <v>3.0000000000000002E-2</v>
      </c>
      <c r="Y23" s="36">
        <v>2.4E-2</v>
      </c>
      <c r="Z23" s="36">
        <v>2.5999999999999999E-2</v>
      </c>
      <c r="AA23" s="36">
        <v>0.02</v>
      </c>
      <c r="AB23" s="37">
        <v>1.4999999999999999E-2</v>
      </c>
      <c r="AC23" s="37">
        <v>5.0000000000000001E-3</v>
      </c>
      <c r="AD23" s="7"/>
      <c r="AE23" s="13" t="s">
        <v>304</v>
      </c>
      <c r="AF23" s="29" t="s">
        <v>2272</v>
      </c>
      <c r="AG23" s="30" t="s">
        <v>2273</v>
      </c>
      <c r="AH23" s="32"/>
      <c r="AJ23" s="9" t="s">
        <v>309</v>
      </c>
      <c r="AK23" s="10" t="s">
        <v>310</v>
      </c>
      <c r="AS23" s="165" t="s">
        <v>304</v>
      </c>
      <c r="AT23" s="168" t="s">
        <v>2399</v>
      </c>
    </row>
    <row r="24" spans="1:46" ht="19.5" thickBot="1">
      <c r="A24" s="13" t="s">
        <v>306</v>
      </c>
      <c r="B24" s="29">
        <v>2.5999999999999999E-2</v>
      </c>
      <c r="C24" s="30">
        <v>1.9E-2</v>
      </c>
      <c r="D24" s="31">
        <v>0.01</v>
      </c>
      <c r="E24" s="32">
        <v>0</v>
      </c>
      <c r="F24" s="29">
        <v>1.4999999999999999E-2</v>
      </c>
      <c r="G24" s="33">
        <v>1.0999999999999999E-2</v>
      </c>
      <c r="H24" s="32">
        <v>0</v>
      </c>
      <c r="I24" s="34">
        <v>5.0000000000000001E-3</v>
      </c>
      <c r="J24" s="21">
        <v>0</v>
      </c>
      <c r="K24" s="35">
        <v>5.099999999999999E-2</v>
      </c>
      <c r="L24" s="36">
        <v>4.6999999999999993E-2</v>
      </c>
      <c r="M24" s="36">
        <v>3.5999999999999997E-2</v>
      </c>
      <c r="N24" s="36">
        <v>2.9000000000000001E-2</v>
      </c>
      <c r="O24" s="36">
        <v>4.5999999999999992E-2</v>
      </c>
      <c r="P24" s="36">
        <v>4.3999999999999997E-2</v>
      </c>
      <c r="Q24" s="36">
        <v>4.1999999999999996E-2</v>
      </c>
      <c r="R24" s="36">
        <v>3.9999999999999994E-2</v>
      </c>
      <c r="S24" s="36">
        <v>3.9E-2</v>
      </c>
      <c r="T24" s="36">
        <v>3.4999999999999996E-2</v>
      </c>
      <c r="U24" s="36">
        <v>3.5000000000000003E-2</v>
      </c>
      <c r="V24" s="36">
        <v>3.1E-2</v>
      </c>
      <c r="W24" s="36">
        <v>3.1E-2</v>
      </c>
      <c r="X24" s="36">
        <v>3.0000000000000002E-2</v>
      </c>
      <c r="Y24" s="36">
        <v>2.4E-2</v>
      </c>
      <c r="Z24" s="36">
        <v>2.5999999999999999E-2</v>
      </c>
      <c r="AA24" s="36">
        <v>0.02</v>
      </c>
      <c r="AB24" s="37">
        <v>1.4999999999999999E-2</v>
      </c>
      <c r="AC24" s="37">
        <v>5.0000000000000001E-3</v>
      </c>
      <c r="AD24" s="7"/>
      <c r="AE24" s="13" t="s">
        <v>306</v>
      </c>
      <c r="AF24" s="29" t="s">
        <v>2272</v>
      </c>
      <c r="AG24" s="30" t="s">
        <v>2273</v>
      </c>
      <c r="AH24" s="144"/>
      <c r="AJ24" s="40" t="s">
        <v>311</v>
      </c>
      <c r="AK24" s="41" t="s">
        <v>312</v>
      </c>
      <c r="AS24" s="165" t="s">
        <v>306</v>
      </c>
      <c r="AT24" s="168" t="s">
        <v>2148</v>
      </c>
    </row>
    <row r="25" spans="1:46" ht="19.5" thickBot="1">
      <c r="A25" s="40" t="s">
        <v>307</v>
      </c>
      <c r="B25" s="42">
        <v>2.5999999999999999E-2</v>
      </c>
      <c r="C25" s="43">
        <v>1.9E-2</v>
      </c>
      <c r="D25" s="44">
        <v>0.01</v>
      </c>
      <c r="E25" s="45">
        <v>0</v>
      </c>
      <c r="F25" s="46">
        <v>1.4999999999999999E-2</v>
      </c>
      <c r="G25" s="47">
        <v>1.0999999999999999E-2</v>
      </c>
      <c r="H25" s="45">
        <v>0</v>
      </c>
      <c r="I25" s="48">
        <v>5.0000000000000001E-3</v>
      </c>
      <c r="J25" s="49">
        <v>0</v>
      </c>
      <c r="K25" s="50">
        <v>5.099999999999999E-2</v>
      </c>
      <c r="L25" s="51">
        <v>4.6999999999999993E-2</v>
      </c>
      <c r="M25" s="51">
        <v>3.5999999999999997E-2</v>
      </c>
      <c r="N25" s="51">
        <v>2.9000000000000001E-2</v>
      </c>
      <c r="O25" s="51">
        <v>4.5999999999999992E-2</v>
      </c>
      <c r="P25" s="51">
        <v>4.3999999999999997E-2</v>
      </c>
      <c r="Q25" s="51">
        <v>4.1999999999999996E-2</v>
      </c>
      <c r="R25" s="51">
        <v>3.9999999999999994E-2</v>
      </c>
      <c r="S25" s="51">
        <v>3.9E-2</v>
      </c>
      <c r="T25" s="51">
        <v>3.4999999999999996E-2</v>
      </c>
      <c r="U25" s="51">
        <v>3.5000000000000003E-2</v>
      </c>
      <c r="V25" s="51">
        <v>3.1E-2</v>
      </c>
      <c r="W25" s="51">
        <v>3.1E-2</v>
      </c>
      <c r="X25" s="51">
        <v>3.0000000000000002E-2</v>
      </c>
      <c r="Y25" s="51">
        <v>2.4E-2</v>
      </c>
      <c r="Z25" s="51">
        <v>2.5999999999999999E-2</v>
      </c>
      <c r="AA25" s="51">
        <v>0.02</v>
      </c>
      <c r="AB25" s="52">
        <v>1.4999999999999999E-2</v>
      </c>
      <c r="AC25" s="52">
        <v>5.0000000000000001E-3</v>
      </c>
      <c r="AD25" s="7"/>
      <c r="AE25" s="40" t="s">
        <v>307</v>
      </c>
      <c r="AF25" s="46" t="s">
        <v>2272</v>
      </c>
      <c r="AG25" s="139" t="s">
        <v>2273</v>
      </c>
      <c r="AH25" s="45" t="s">
        <v>2365</v>
      </c>
      <c r="AS25" s="165" t="s">
        <v>307</v>
      </c>
      <c r="AT25" s="168" t="s">
        <v>2399</v>
      </c>
    </row>
    <row r="26" spans="1:46">
      <c r="A26" s="9" t="s">
        <v>309</v>
      </c>
      <c r="B26" s="27">
        <v>0.13700000000000001</v>
      </c>
      <c r="C26" s="28">
        <v>0.1</v>
      </c>
      <c r="D26" s="53">
        <v>5.5E-2</v>
      </c>
      <c r="E26" s="54">
        <v>0</v>
      </c>
      <c r="F26" s="27">
        <v>6.3E-2</v>
      </c>
      <c r="G26" s="55">
        <v>4.2000000000000003E-2</v>
      </c>
      <c r="H26" s="54">
        <v>0</v>
      </c>
      <c r="I26" s="56">
        <v>2.4E-2</v>
      </c>
      <c r="J26" s="54">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59">
        <v>2.1000000000000001E-2</v>
      </c>
      <c r="AD26" s="7"/>
      <c r="AE26" s="9" t="s">
        <v>309</v>
      </c>
      <c r="AF26" s="145" t="s">
        <v>2366</v>
      </c>
      <c r="AG26" s="140" t="s">
        <v>2367</v>
      </c>
      <c r="AH26" s="143"/>
      <c r="AS26" s="165" t="s">
        <v>309</v>
      </c>
      <c r="AT26" s="168" t="s">
        <v>2400</v>
      </c>
    </row>
    <row r="27" spans="1:46" ht="19.5" thickBot="1">
      <c r="A27" s="40" t="s">
        <v>311</v>
      </c>
      <c r="B27" s="42">
        <v>5.8999999999999997E-2</v>
      </c>
      <c r="C27" s="43">
        <v>4.2999999999999997E-2</v>
      </c>
      <c r="D27" s="44">
        <v>2.3E-2</v>
      </c>
      <c r="E27" s="60">
        <v>0</v>
      </c>
      <c r="F27" s="42">
        <v>1.2E-2</v>
      </c>
      <c r="G27" s="61">
        <v>0.01</v>
      </c>
      <c r="H27" s="60">
        <v>0</v>
      </c>
      <c r="I27" s="62">
        <v>1.0999999999999999E-2</v>
      </c>
      <c r="J27" s="60">
        <v>0</v>
      </c>
      <c r="K27" s="50">
        <v>9.1999999999999985E-2</v>
      </c>
      <c r="L27" s="51">
        <v>8.9999999999999983E-2</v>
      </c>
      <c r="M27" s="51">
        <v>7.9999999999999988E-2</v>
      </c>
      <c r="N27" s="51">
        <v>6.3999999999999987E-2</v>
      </c>
      <c r="O27" s="51">
        <v>8.0999999999999989E-2</v>
      </c>
      <c r="P27" s="51">
        <v>7.5999999999999984E-2</v>
      </c>
      <c r="Q27" s="51">
        <v>7.8999999999999987E-2</v>
      </c>
      <c r="R27" s="51">
        <v>7.3999999999999996E-2</v>
      </c>
      <c r="S27" s="51">
        <v>6.4999999999999988E-2</v>
      </c>
      <c r="T27" s="51">
        <v>6.3E-2</v>
      </c>
      <c r="U27" s="51">
        <v>5.6000000000000001E-2</v>
      </c>
      <c r="V27" s="51">
        <v>6.8999999999999992E-2</v>
      </c>
      <c r="W27" s="51">
        <v>5.3999999999999999E-2</v>
      </c>
      <c r="X27" s="51">
        <v>4.5000000000000005E-2</v>
      </c>
      <c r="Y27" s="51">
        <v>5.2999999999999999E-2</v>
      </c>
      <c r="Z27" s="51">
        <v>4.3000000000000003E-2</v>
      </c>
      <c r="AA27" s="51">
        <v>4.4000000000000004E-2</v>
      </c>
      <c r="AB27" s="52">
        <v>3.3000000000000002E-2</v>
      </c>
      <c r="AC27" s="52">
        <v>0.01</v>
      </c>
      <c r="AD27" s="7"/>
      <c r="AE27" s="40" t="s">
        <v>311</v>
      </c>
      <c r="AF27" s="63" t="s">
        <v>2277</v>
      </c>
      <c r="AG27" s="64" t="s">
        <v>2278</v>
      </c>
      <c r="AH27" s="146" t="s">
        <v>2368</v>
      </c>
      <c r="AS27" s="166" t="s">
        <v>311</v>
      </c>
      <c r="AT27" s="169" t="s">
        <v>2397</v>
      </c>
    </row>
    <row r="28" spans="1:46">
      <c r="K28" s="7"/>
      <c r="L28" s="7"/>
      <c r="M28" s="7"/>
      <c r="N28" s="7"/>
      <c r="O28" s="7"/>
      <c r="P28" s="7"/>
      <c r="Q28" s="7"/>
      <c r="R28" s="7"/>
      <c r="S28" s="7"/>
      <c r="T28" s="7"/>
      <c r="U28" s="7"/>
      <c r="V28" s="7"/>
      <c r="W28" s="7"/>
      <c r="X28" s="7"/>
      <c r="Y28" s="7"/>
      <c r="Z28" s="7"/>
      <c r="AA28" s="7"/>
      <c r="AB28" s="7"/>
      <c r="AC28" s="7"/>
      <c r="AD28" s="7"/>
      <c r="AE28" s="141"/>
      <c r="AF28" s="142"/>
      <c r="AG28" s="142"/>
      <c r="AH28" s="142"/>
    </row>
    <row r="29" spans="1:46" ht="18.75" customHeight="1">
      <c r="K29" s="7"/>
      <c r="L29" s="7"/>
      <c r="M29" s="7"/>
      <c r="N29" s="7"/>
      <c r="O29" s="7"/>
      <c r="P29" s="7"/>
      <c r="Q29" s="7"/>
      <c r="R29" s="7"/>
      <c r="S29" s="7"/>
      <c r="T29" s="7"/>
      <c r="U29" s="7"/>
      <c r="V29" s="7"/>
      <c r="W29" s="7"/>
      <c r="X29" s="7"/>
      <c r="Y29" s="7"/>
      <c r="Z29" s="7"/>
      <c r="AA29" s="7"/>
      <c r="AB29" s="7"/>
      <c r="AC29" s="7"/>
      <c r="AD29" s="7"/>
      <c r="AE29" s="1188" t="s">
        <v>2279</v>
      </c>
      <c r="AF29" s="1188"/>
      <c r="AG29" s="1188"/>
      <c r="AH29" s="1188"/>
    </row>
    <row r="30" spans="1:46" ht="18.75" customHeight="1">
      <c r="K30" s="7"/>
      <c r="L30" s="7"/>
      <c r="M30" s="7"/>
      <c r="N30" s="7"/>
      <c r="O30" s="7"/>
      <c r="P30" s="7"/>
      <c r="Q30" s="7"/>
      <c r="R30" s="7"/>
      <c r="S30" s="7"/>
      <c r="T30" s="7"/>
      <c r="U30" s="7"/>
      <c r="V30" s="7"/>
      <c r="W30" s="7"/>
      <c r="X30" s="7"/>
      <c r="Y30" s="7"/>
      <c r="Z30" s="7"/>
      <c r="AA30" s="7"/>
      <c r="AB30" s="7"/>
      <c r="AC30" s="7"/>
      <c r="AD30" s="7"/>
      <c r="AE30" s="1189" t="s">
        <v>2280</v>
      </c>
      <c r="AF30" s="1189"/>
      <c r="AG30" s="1189"/>
      <c r="AH30" s="1189"/>
    </row>
    <row r="31" spans="1:46">
      <c r="K31" s="7"/>
      <c r="L31" s="7"/>
      <c r="M31" s="7"/>
      <c r="N31" s="7"/>
      <c r="O31" s="7"/>
      <c r="P31" s="7"/>
      <c r="Q31" s="7"/>
      <c r="R31" s="7"/>
      <c r="S31" s="7"/>
      <c r="T31" s="7"/>
      <c r="U31" s="7"/>
      <c r="V31" s="7"/>
      <c r="W31" s="7"/>
      <c r="X31" s="7"/>
      <c r="Y31" s="7"/>
      <c r="Z31" s="7"/>
      <c r="AA31" s="7"/>
      <c r="AB31" s="7"/>
      <c r="AC31" s="7"/>
      <c r="AD31" s="7"/>
      <c r="AE31" s="1189"/>
      <c r="AF31" s="1189"/>
      <c r="AG31" s="1189"/>
      <c r="AH31" s="1189"/>
    </row>
    <row r="32" spans="1:46">
      <c r="K32" s="7"/>
      <c r="L32" s="7"/>
      <c r="M32" s="7"/>
      <c r="N32" s="7"/>
      <c r="O32" s="7"/>
      <c r="P32" s="7"/>
      <c r="Q32" s="7"/>
      <c r="R32" s="7"/>
      <c r="S32" s="7"/>
      <c r="T32" s="7"/>
      <c r="U32" s="7"/>
      <c r="V32" s="7"/>
      <c r="W32" s="7"/>
      <c r="X32" s="7"/>
      <c r="Y32" s="7"/>
      <c r="Z32" s="7"/>
      <c r="AA32" s="7"/>
      <c r="AB32" s="7"/>
      <c r="AC32" s="7"/>
      <c r="AD32" s="7"/>
    </row>
    <row r="33" spans="11:30">
      <c r="K33" s="7"/>
      <c r="L33" s="7"/>
      <c r="M33" s="7"/>
      <c r="N33" s="7"/>
      <c r="O33" s="7"/>
      <c r="P33" s="7"/>
      <c r="Q33" s="7"/>
      <c r="R33" s="7"/>
      <c r="S33" s="7"/>
      <c r="T33" s="7"/>
      <c r="U33" s="7"/>
      <c r="V33" s="7"/>
      <c r="W33" s="7"/>
      <c r="X33" s="7"/>
      <c r="Y33" s="7"/>
      <c r="Z33" s="7"/>
      <c r="AA33" s="7"/>
      <c r="AB33" s="7"/>
      <c r="AC33" s="7"/>
      <c r="AD33" s="7"/>
    </row>
    <row r="34" spans="11:30">
      <c r="K34" s="7"/>
      <c r="L34" s="7"/>
      <c r="M34" s="7"/>
      <c r="N34" s="7"/>
      <c r="O34" s="7"/>
      <c r="P34" s="7"/>
      <c r="Q34" s="7"/>
      <c r="R34" s="7"/>
      <c r="S34" s="7"/>
      <c r="T34" s="7"/>
      <c r="U34" s="7"/>
      <c r="V34" s="7"/>
      <c r="W34" s="7"/>
      <c r="X34" s="7"/>
      <c r="Y34" s="7"/>
      <c r="Z34" s="7"/>
      <c r="AA34" s="7"/>
      <c r="AB34" s="7"/>
      <c r="AC34" s="7"/>
      <c r="AD34" s="7"/>
    </row>
    <row r="35" spans="11:30">
      <c r="K35" s="7"/>
      <c r="L35" s="7"/>
      <c r="M35" s="7"/>
      <c r="N35" s="7"/>
      <c r="O35" s="7"/>
      <c r="P35" s="7"/>
      <c r="Q35" s="7"/>
      <c r="R35" s="7"/>
      <c r="S35" s="7"/>
      <c r="T35" s="7"/>
      <c r="U35" s="7"/>
      <c r="V35" s="7"/>
      <c r="W35" s="7"/>
      <c r="X35" s="7"/>
      <c r="Y35" s="7"/>
      <c r="Z35" s="7"/>
      <c r="AA35" s="7"/>
      <c r="AB35" s="7"/>
      <c r="AC35" s="7"/>
      <c r="AD35" s="7"/>
    </row>
    <row r="36" spans="11:30">
      <c r="K36" s="7"/>
      <c r="L36" s="7"/>
      <c r="M36" s="7"/>
      <c r="N36" s="7"/>
      <c r="O36" s="7"/>
      <c r="P36" s="7"/>
      <c r="Q36" s="7"/>
      <c r="R36" s="7"/>
      <c r="S36" s="7"/>
      <c r="T36" s="7"/>
      <c r="U36" s="7"/>
      <c r="V36" s="7"/>
      <c r="W36" s="7"/>
      <c r="X36" s="7"/>
      <c r="Y36" s="7"/>
      <c r="Z36" s="7"/>
      <c r="AA36" s="7"/>
      <c r="AB36" s="7"/>
      <c r="AC36" s="7"/>
      <c r="AD36" s="7"/>
    </row>
    <row r="37" spans="11:30">
      <c r="K37" s="7"/>
      <c r="L37" s="7"/>
      <c r="M37" s="7"/>
      <c r="N37" s="7"/>
      <c r="O37" s="7"/>
      <c r="P37" s="7"/>
      <c r="Q37" s="7"/>
      <c r="R37" s="7"/>
      <c r="S37" s="7"/>
      <c r="T37" s="7"/>
      <c r="U37" s="7"/>
      <c r="V37" s="7"/>
      <c r="W37" s="7"/>
      <c r="X37" s="7"/>
      <c r="Y37" s="7"/>
      <c r="Z37" s="7"/>
      <c r="AA37" s="7"/>
      <c r="AB37" s="7"/>
      <c r="AC37" s="7"/>
      <c r="AD37" s="7"/>
    </row>
    <row r="38" spans="11:30">
      <c r="K38" s="7"/>
      <c r="L38" s="7"/>
      <c r="M38" s="7"/>
      <c r="N38" s="7"/>
      <c r="O38" s="7"/>
      <c r="P38" s="7"/>
      <c r="Q38" s="7"/>
      <c r="R38" s="7"/>
      <c r="S38" s="7"/>
      <c r="T38" s="7"/>
      <c r="U38" s="7"/>
      <c r="V38" s="7"/>
      <c r="W38" s="7"/>
      <c r="X38" s="7"/>
      <c r="Y38" s="7"/>
      <c r="Z38" s="7"/>
      <c r="AA38" s="7"/>
      <c r="AB38" s="7"/>
      <c r="AC38" s="7"/>
      <c r="AD38" s="7"/>
    </row>
    <row r="39" spans="11:30">
      <c r="K39" s="7"/>
      <c r="L39" s="7"/>
      <c r="M39" s="7"/>
      <c r="N39" s="7"/>
      <c r="O39" s="7"/>
      <c r="P39" s="7"/>
      <c r="Q39" s="7"/>
      <c r="R39" s="7"/>
      <c r="S39" s="7"/>
      <c r="T39" s="7"/>
      <c r="U39" s="7"/>
      <c r="V39" s="7"/>
      <c r="W39" s="7"/>
      <c r="X39" s="7"/>
      <c r="Y39" s="7"/>
      <c r="Z39" s="7"/>
      <c r="AA39" s="7"/>
      <c r="AB39" s="7"/>
      <c r="AC39" s="7"/>
      <c r="AD39" s="7"/>
    </row>
  </sheetData>
  <mergeCells count="15">
    <mergeCell ref="AC2:AC4"/>
    <mergeCell ref="A2:A4"/>
    <mergeCell ref="B2:E2"/>
    <mergeCell ref="F2:H2"/>
    <mergeCell ref="I2:J3"/>
    <mergeCell ref="K2:AB2"/>
    <mergeCell ref="B3:E3"/>
    <mergeCell ref="F3:H3"/>
    <mergeCell ref="K3:AB3"/>
    <mergeCell ref="AF2:AH4"/>
    <mergeCell ref="AE29:AH29"/>
    <mergeCell ref="AE30:AH31"/>
    <mergeCell ref="AS2:AS4"/>
    <mergeCell ref="AT2:AT4"/>
    <mergeCell ref="AE2:AE4"/>
  </mergeCells>
  <phoneticPr fontId="6"/>
  <dataValidations count="1">
    <dataValidation type="list" allowBlank="1" showInputMessage="1" showErrorMessage="1" sqref="A29" xr:uid="{9B9EBEEB-130E-4BAA-8A58-47E65BD29249}">
      <formula1>サービス名</formula1>
    </dataValidation>
  </dataValidations>
  <pageMargins left="0.70866141732283472" right="0.70866141732283472"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4478-8D5C-4908-A1C7-699C612E294F}">
  <sheetPr>
    <pageSetUpPr fitToPage="1"/>
  </sheetPr>
  <dimension ref="B2:S25"/>
  <sheetViews>
    <sheetView zoomScale="96" zoomScaleNormal="96" workbookViewId="0"/>
  </sheetViews>
  <sheetFormatPr defaultRowHeight="18.75"/>
  <cols>
    <col min="2" max="2" width="12.5" customWidth="1"/>
    <col min="3" max="4" width="12.5" style="125" customWidth="1"/>
    <col min="5" max="5" width="30.625" style="125" customWidth="1"/>
    <col min="6" max="6" width="14" style="125" customWidth="1"/>
    <col min="7" max="7" width="12.5" style="125" customWidth="1"/>
    <col min="8" max="8" width="35.375" style="90" customWidth="1"/>
    <col min="9" max="9" width="12.5" style="125" customWidth="1"/>
    <col min="10" max="10" width="33.5" style="96" customWidth="1"/>
    <col min="11" max="11" width="12.5" style="125" customWidth="1"/>
    <col min="12" max="12" width="35.5" style="98" customWidth="1"/>
    <col min="13" max="13" width="35" customWidth="1"/>
    <col min="14" max="19" width="30.125" customWidth="1"/>
  </cols>
  <sheetData>
    <row r="2" spans="2:19">
      <c r="B2" s="91" t="s">
        <v>252</v>
      </c>
      <c r="C2" s="104"/>
      <c r="D2" s="104"/>
      <c r="E2" s="104"/>
      <c r="F2" s="104"/>
      <c r="G2" s="104"/>
      <c r="H2" s="92"/>
      <c r="I2" s="104"/>
      <c r="J2" s="105"/>
      <c r="K2" s="104"/>
      <c r="L2" s="106"/>
      <c r="M2" s="93"/>
      <c r="N2" s="93"/>
      <c r="O2" s="93"/>
      <c r="P2" s="93"/>
      <c r="Q2" s="93"/>
      <c r="R2" s="93"/>
      <c r="S2" s="93"/>
    </row>
    <row r="3" spans="2:19" ht="18.75" customHeight="1">
      <c r="B3" s="1218" t="s">
        <v>254</v>
      </c>
      <c r="C3" s="1217" t="s">
        <v>255</v>
      </c>
      <c r="D3" s="1217" t="s">
        <v>256</v>
      </c>
      <c r="E3" s="1217" t="s">
        <v>262</v>
      </c>
      <c r="F3" s="1219" t="s">
        <v>2215</v>
      </c>
      <c r="G3" s="1217" t="s">
        <v>2260</v>
      </c>
      <c r="H3" s="1217"/>
      <c r="I3" s="1217" t="s">
        <v>2261</v>
      </c>
      <c r="J3" s="1217"/>
      <c r="K3" s="1217" t="s">
        <v>2262</v>
      </c>
      <c r="L3" s="1217"/>
      <c r="M3" s="1216" t="s">
        <v>2185</v>
      </c>
      <c r="N3" s="1216" t="s">
        <v>2186</v>
      </c>
      <c r="O3" s="1216" t="s">
        <v>2187</v>
      </c>
      <c r="P3" s="1216" t="s">
        <v>2188</v>
      </c>
      <c r="Q3" s="1216" t="s">
        <v>2189</v>
      </c>
      <c r="R3" s="1216" t="s">
        <v>2190</v>
      </c>
      <c r="S3" s="1216" t="s">
        <v>2191</v>
      </c>
    </row>
    <row r="4" spans="2:19">
      <c r="B4" s="1218"/>
      <c r="C4" s="1217"/>
      <c r="D4" s="1217"/>
      <c r="E4" s="1217"/>
      <c r="F4" s="1220"/>
      <c r="G4" s="1217"/>
      <c r="H4" s="1217"/>
      <c r="I4" s="1217"/>
      <c r="J4" s="1217"/>
      <c r="K4" s="1217"/>
      <c r="L4" s="1217"/>
      <c r="M4" s="1216"/>
      <c r="N4" s="1216"/>
      <c r="O4" s="1216"/>
      <c r="P4" s="1216"/>
      <c r="Q4" s="1216"/>
      <c r="R4" s="1216"/>
      <c r="S4" s="1216"/>
    </row>
    <row r="5" spans="2:19">
      <c r="B5" s="1218"/>
      <c r="C5" s="1217"/>
      <c r="D5" s="1217"/>
      <c r="E5" s="1217"/>
      <c r="F5" s="1221"/>
      <c r="G5" s="1217"/>
      <c r="H5" s="1217"/>
      <c r="I5" s="1217"/>
      <c r="J5" s="1217"/>
      <c r="K5" s="1217"/>
      <c r="L5" s="1217"/>
      <c r="M5" s="1216"/>
      <c r="N5" s="1216"/>
      <c r="O5" s="1216"/>
      <c r="P5" s="1216"/>
      <c r="Q5" s="1216"/>
      <c r="R5" s="1216"/>
      <c r="S5" s="1216"/>
    </row>
    <row r="6" spans="2:19" ht="48" customHeight="1">
      <c r="B6" s="94" t="s">
        <v>9</v>
      </c>
      <c r="C6" s="107" t="s">
        <v>270</v>
      </c>
      <c r="D6" s="108" t="s">
        <v>15</v>
      </c>
      <c r="E6" s="108" t="str">
        <f t="shared" ref="E6:E23" si="0">B6&amp;C6&amp;D6</f>
        <v>処遇加算Ⅰ特定加算Ⅰベア加算</v>
      </c>
      <c r="F6" s="108" t="s">
        <v>2212</v>
      </c>
      <c r="G6" s="109" t="s">
        <v>2212</v>
      </c>
      <c r="H6" s="110" t="s">
        <v>2320</v>
      </c>
      <c r="I6" s="109"/>
      <c r="J6" s="111" t="s">
        <v>2216</v>
      </c>
      <c r="K6" s="109"/>
      <c r="L6" s="112" t="s">
        <v>2216</v>
      </c>
      <c r="M6" s="159" t="s">
        <v>2169</v>
      </c>
      <c r="N6" s="159" t="s">
        <v>2169</v>
      </c>
      <c r="O6" s="159" t="s">
        <v>2169</v>
      </c>
      <c r="P6" s="159" t="s">
        <v>2169</v>
      </c>
      <c r="Q6" s="159" t="s">
        <v>2169</v>
      </c>
      <c r="R6" s="159" t="s">
        <v>2169</v>
      </c>
      <c r="S6" s="159" t="s">
        <v>2169</v>
      </c>
    </row>
    <row r="7" spans="2:19" ht="48" customHeight="1">
      <c r="B7" s="94" t="s">
        <v>9</v>
      </c>
      <c r="C7" s="107" t="s">
        <v>270</v>
      </c>
      <c r="D7" s="108" t="s">
        <v>11</v>
      </c>
      <c r="E7" s="108" t="str">
        <f t="shared" si="0"/>
        <v>処遇加算Ⅰ特定加算Ⅰベア加算なし</v>
      </c>
      <c r="F7" s="108" t="s">
        <v>2265</v>
      </c>
      <c r="G7" s="109" t="s">
        <v>2212</v>
      </c>
      <c r="H7" s="110" t="s">
        <v>2296</v>
      </c>
      <c r="I7" s="109" t="s">
        <v>2171</v>
      </c>
      <c r="J7" s="111" t="s">
        <v>2299</v>
      </c>
      <c r="K7" s="113"/>
      <c r="L7" s="114"/>
      <c r="M7" s="159" t="s">
        <v>2324</v>
      </c>
      <c r="N7" s="159" t="s">
        <v>2169</v>
      </c>
      <c r="O7" s="159" t="s">
        <v>2169</v>
      </c>
      <c r="P7" s="159" t="s">
        <v>2169</v>
      </c>
      <c r="Q7" s="159" t="s">
        <v>2169</v>
      </c>
      <c r="R7" s="159" t="s">
        <v>2169</v>
      </c>
      <c r="S7" s="159" t="s">
        <v>2169</v>
      </c>
    </row>
    <row r="8" spans="2:19" ht="48" customHeight="1">
      <c r="B8" s="94" t="s">
        <v>267</v>
      </c>
      <c r="C8" s="107" t="s">
        <v>270</v>
      </c>
      <c r="D8" s="108" t="s">
        <v>15</v>
      </c>
      <c r="E8" s="108" t="str">
        <f t="shared" si="0"/>
        <v>処遇加算Ⅱ特定加算Ⅰベア加算</v>
      </c>
      <c r="F8" s="109" t="s">
        <v>2172</v>
      </c>
      <c r="G8" s="109" t="s">
        <v>2212</v>
      </c>
      <c r="H8" s="110" t="s">
        <v>2412</v>
      </c>
      <c r="I8" s="109" t="s">
        <v>2172</v>
      </c>
      <c r="J8" s="115" t="s">
        <v>2301</v>
      </c>
      <c r="K8" s="161"/>
      <c r="L8" s="158"/>
      <c r="M8" s="160" t="s">
        <v>2169</v>
      </c>
      <c r="N8" s="159" t="s">
        <v>2169</v>
      </c>
      <c r="O8" s="159" t="s">
        <v>2169</v>
      </c>
      <c r="P8" s="159" t="s">
        <v>2323</v>
      </c>
      <c r="Q8" s="159" t="s">
        <v>2169</v>
      </c>
      <c r="R8" s="159" t="s">
        <v>2169</v>
      </c>
      <c r="S8" s="159" t="s">
        <v>2169</v>
      </c>
    </row>
    <row r="9" spans="2:19" ht="48" customHeight="1">
      <c r="B9" s="94" t="s">
        <v>267</v>
      </c>
      <c r="C9" s="107" t="s">
        <v>270</v>
      </c>
      <c r="D9" s="108" t="s">
        <v>11</v>
      </c>
      <c r="E9" s="108" t="str">
        <f t="shared" si="0"/>
        <v>処遇加算Ⅱ特定加算Ⅰベア加算なし</v>
      </c>
      <c r="F9" s="109" t="s">
        <v>2175</v>
      </c>
      <c r="G9" s="109" t="s">
        <v>2212</v>
      </c>
      <c r="H9" s="110" t="s">
        <v>2411</v>
      </c>
      <c r="I9" s="109" t="s">
        <v>2171</v>
      </c>
      <c r="J9" s="116" t="s">
        <v>2410</v>
      </c>
      <c r="K9" s="117" t="s">
        <v>2175</v>
      </c>
      <c r="L9" s="118" t="s">
        <v>2316</v>
      </c>
      <c r="M9" s="159" t="s">
        <v>2324</v>
      </c>
      <c r="N9" s="159" t="s">
        <v>2169</v>
      </c>
      <c r="O9" s="159" t="s">
        <v>2169</v>
      </c>
      <c r="P9" s="159" t="s">
        <v>2323</v>
      </c>
      <c r="Q9" s="159" t="s">
        <v>2169</v>
      </c>
      <c r="R9" s="159" t="s">
        <v>2169</v>
      </c>
      <c r="S9" s="159" t="s">
        <v>2169</v>
      </c>
    </row>
    <row r="10" spans="2:19" ht="48" customHeight="1">
      <c r="B10" s="94" t="s">
        <v>268</v>
      </c>
      <c r="C10" s="107" t="s">
        <v>270</v>
      </c>
      <c r="D10" s="108" t="s">
        <v>15</v>
      </c>
      <c r="E10" s="108" t="str">
        <f t="shared" si="0"/>
        <v>処遇加算Ⅲ特定加算Ⅰベア加算</v>
      </c>
      <c r="F10" s="109" t="s">
        <v>2177</v>
      </c>
      <c r="G10" s="109" t="s">
        <v>2212</v>
      </c>
      <c r="H10" s="110" t="s">
        <v>2413</v>
      </c>
      <c r="I10" s="109" t="s">
        <v>2177</v>
      </c>
      <c r="J10" s="115" t="s">
        <v>2302</v>
      </c>
      <c r="K10" s="161"/>
      <c r="L10" s="158"/>
      <c r="M10" s="160" t="s">
        <v>2169</v>
      </c>
      <c r="N10" s="159" t="s">
        <v>2325</v>
      </c>
      <c r="O10" s="159" t="s">
        <v>2256</v>
      </c>
      <c r="P10" s="159" t="s">
        <v>2169</v>
      </c>
      <c r="Q10" s="159" t="s">
        <v>2169</v>
      </c>
      <c r="R10" s="159" t="s">
        <v>2169</v>
      </c>
      <c r="S10" s="159" t="s">
        <v>2169</v>
      </c>
    </row>
    <row r="11" spans="2:19" ht="48" customHeight="1">
      <c r="B11" s="94" t="s">
        <v>268</v>
      </c>
      <c r="C11" s="107" t="s">
        <v>270</v>
      </c>
      <c r="D11" s="108" t="s">
        <v>11</v>
      </c>
      <c r="E11" s="108" t="str">
        <f t="shared" si="0"/>
        <v>処遇加算Ⅲ特定加算Ⅰベア加算なし</v>
      </c>
      <c r="F11" s="109" t="s">
        <v>2180</v>
      </c>
      <c r="G11" s="109" t="s">
        <v>2212</v>
      </c>
      <c r="H11" s="110" t="s">
        <v>2409</v>
      </c>
      <c r="I11" s="109" t="s">
        <v>2171</v>
      </c>
      <c r="J11" s="116" t="s">
        <v>2408</v>
      </c>
      <c r="K11" s="117" t="s">
        <v>2180</v>
      </c>
      <c r="L11" s="153" t="s">
        <v>2303</v>
      </c>
      <c r="M11" s="159" t="s">
        <v>2324</v>
      </c>
      <c r="N11" s="159" t="s">
        <v>2325</v>
      </c>
      <c r="O11" s="159" t="s">
        <v>2256</v>
      </c>
      <c r="P11" s="159" t="s">
        <v>2169</v>
      </c>
      <c r="Q11" s="159" t="s">
        <v>2169</v>
      </c>
      <c r="R11" s="159" t="s">
        <v>2169</v>
      </c>
      <c r="S11" s="159" t="s">
        <v>2169</v>
      </c>
    </row>
    <row r="12" spans="2:19" ht="48" customHeight="1">
      <c r="B12" s="94" t="s">
        <v>9</v>
      </c>
      <c r="C12" s="107" t="s">
        <v>10</v>
      </c>
      <c r="D12" s="108" t="s">
        <v>15</v>
      </c>
      <c r="E12" s="108" t="str">
        <f t="shared" si="0"/>
        <v>処遇加算Ⅰ特定加算Ⅱベア加算</v>
      </c>
      <c r="F12" s="108" t="s">
        <v>2225</v>
      </c>
      <c r="G12" s="109" t="s">
        <v>2213</v>
      </c>
      <c r="H12" s="110" t="s">
        <v>2319</v>
      </c>
      <c r="I12" s="109"/>
      <c r="J12" s="116"/>
      <c r="K12" s="117"/>
      <c r="L12" s="118"/>
      <c r="M12" s="160" t="s">
        <v>2169</v>
      </c>
      <c r="N12" s="159" t="s">
        <v>2169</v>
      </c>
      <c r="O12" s="159" t="s">
        <v>2169</v>
      </c>
      <c r="P12" s="159" t="s">
        <v>2169</v>
      </c>
      <c r="Q12" s="159" t="s">
        <v>2169</v>
      </c>
      <c r="R12" s="159" t="s">
        <v>2169</v>
      </c>
      <c r="S12" s="159" t="s">
        <v>2169</v>
      </c>
    </row>
    <row r="13" spans="2:19" ht="48" customHeight="1">
      <c r="B13" s="94" t="s">
        <v>9</v>
      </c>
      <c r="C13" s="107" t="s">
        <v>10</v>
      </c>
      <c r="D13" s="108" t="s">
        <v>11</v>
      </c>
      <c r="E13" s="108" t="str">
        <f t="shared" si="0"/>
        <v>処遇加算Ⅰ特定加算Ⅱベア加算なし</v>
      </c>
      <c r="F13" s="108" t="s">
        <v>2267</v>
      </c>
      <c r="G13" s="109" t="s">
        <v>2213</v>
      </c>
      <c r="H13" s="110" t="s">
        <v>2297</v>
      </c>
      <c r="I13" s="109" t="s">
        <v>2173</v>
      </c>
      <c r="J13" s="154" t="s">
        <v>2300</v>
      </c>
      <c r="K13" s="117"/>
      <c r="L13" s="118"/>
      <c r="M13" s="159" t="s">
        <v>2324</v>
      </c>
      <c r="N13" s="159" t="s">
        <v>2169</v>
      </c>
      <c r="O13" s="159" t="s">
        <v>2169</v>
      </c>
      <c r="P13" s="159" t="s">
        <v>2169</v>
      </c>
      <c r="Q13" s="159" t="s">
        <v>2169</v>
      </c>
      <c r="R13" s="159" t="s">
        <v>2169</v>
      </c>
      <c r="S13" s="159" t="s">
        <v>2169</v>
      </c>
    </row>
    <row r="14" spans="2:19" ht="48" customHeight="1">
      <c r="B14" s="94" t="s">
        <v>267</v>
      </c>
      <c r="C14" s="107" t="s">
        <v>10</v>
      </c>
      <c r="D14" s="108" t="s">
        <v>15</v>
      </c>
      <c r="E14" s="108" t="str">
        <f t="shared" si="0"/>
        <v>処遇加算Ⅱ特定加算Ⅱベア加算</v>
      </c>
      <c r="F14" s="109" t="s">
        <v>2174</v>
      </c>
      <c r="G14" s="109" t="s">
        <v>2213</v>
      </c>
      <c r="H14" s="110" t="s">
        <v>2414</v>
      </c>
      <c r="I14" s="109" t="s">
        <v>2174</v>
      </c>
      <c r="J14" s="115" t="s">
        <v>2304</v>
      </c>
      <c r="K14" s="161"/>
      <c r="L14" s="158"/>
      <c r="M14" s="159" t="s">
        <v>2169</v>
      </c>
      <c r="N14" s="159" t="s">
        <v>2169</v>
      </c>
      <c r="O14" s="159" t="s">
        <v>2169</v>
      </c>
      <c r="P14" s="159" t="s">
        <v>2323</v>
      </c>
      <c r="Q14" s="159" t="s">
        <v>2169</v>
      </c>
      <c r="R14" s="159" t="s">
        <v>2169</v>
      </c>
      <c r="S14" s="159" t="s">
        <v>2169</v>
      </c>
    </row>
    <row r="15" spans="2:19" ht="48" customHeight="1">
      <c r="B15" s="94" t="s">
        <v>267</v>
      </c>
      <c r="C15" s="107" t="s">
        <v>10</v>
      </c>
      <c r="D15" s="108" t="s">
        <v>11</v>
      </c>
      <c r="E15" s="108" t="str">
        <f t="shared" si="0"/>
        <v>処遇加算Ⅱ特定加算Ⅱベア加算なし</v>
      </c>
      <c r="F15" s="109" t="s">
        <v>2176</v>
      </c>
      <c r="G15" s="109" t="s">
        <v>2213</v>
      </c>
      <c r="H15" s="110" t="s">
        <v>2405</v>
      </c>
      <c r="I15" s="109" t="s">
        <v>2173</v>
      </c>
      <c r="J15" s="116" t="s">
        <v>2404</v>
      </c>
      <c r="K15" s="117" t="s">
        <v>2176</v>
      </c>
      <c r="L15" s="118" t="s">
        <v>2305</v>
      </c>
      <c r="M15" s="159" t="s">
        <v>2324</v>
      </c>
      <c r="N15" s="159" t="s">
        <v>2169</v>
      </c>
      <c r="O15" s="159" t="s">
        <v>2169</v>
      </c>
      <c r="P15" s="159" t="s">
        <v>2323</v>
      </c>
      <c r="Q15" s="159" t="s">
        <v>2169</v>
      </c>
      <c r="R15" s="159" t="s">
        <v>2169</v>
      </c>
      <c r="S15" s="159" t="s">
        <v>2169</v>
      </c>
    </row>
    <row r="16" spans="2:19" ht="48" customHeight="1">
      <c r="B16" s="94" t="s">
        <v>268</v>
      </c>
      <c r="C16" s="107" t="s">
        <v>10</v>
      </c>
      <c r="D16" s="108" t="s">
        <v>15</v>
      </c>
      <c r="E16" s="108" t="str">
        <f t="shared" si="0"/>
        <v>処遇加算Ⅲ特定加算Ⅱベア加算</v>
      </c>
      <c r="F16" s="109" t="s">
        <v>2179</v>
      </c>
      <c r="G16" s="109" t="s">
        <v>2213</v>
      </c>
      <c r="H16" s="152" t="s">
        <v>2415</v>
      </c>
      <c r="I16" s="109" t="s">
        <v>2179</v>
      </c>
      <c r="J16" s="154" t="s">
        <v>2307</v>
      </c>
      <c r="K16" s="161"/>
      <c r="L16" s="158"/>
      <c r="M16" s="160" t="s">
        <v>2169</v>
      </c>
      <c r="N16" s="159" t="s">
        <v>2325</v>
      </c>
      <c r="O16" s="159" t="s">
        <v>2256</v>
      </c>
      <c r="P16" s="159" t="s">
        <v>2169</v>
      </c>
      <c r="Q16" s="159" t="s">
        <v>2169</v>
      </c>
      <c r="R16" s="159" t="s">
        <v>2169</v>
      </c>
      <c r="S16" s="159" t="s">
        <v>2169</v>
      </c>
    </row>
    <row r="17" spans="2:19" ht="48" customHeight="1">
      <c r="B17" s="94" t="s">
        <v>268</v>
      </c>
      <c r="C17" s="107" t="s">
        <v>10</v>
      </c>
      <c r="D17" s="108" t="s">
        <v>11</v>
      </c>
      <c r="E17" s="108" t="str">
        <f t="shared" si="0"/>
        <v>処遇加算Ⅲ特定加算Ⅱベア加算なし</v>
      </c>
      <c r="F17" s="109" t="s">
        <v>2182</v>
      </c>
      <c r="G17" s="113" t="s">
        <v>2213</v>
      </c>
      <c r="H17" s="152" t="s">
        <v>2406</v>
      </c>
      <c r="I17" s="109" t="s">
        <v>2179</v>
      </c>
      <c r="J17" s="111" t="s">
        <v>2403</v>
      </c>
      <c r="K17" s="119" t="s">
        <v>2182</v>
      </c>
      <c r="L17" s="155" t="s">
        <v>2306</v>
      </c>
      <c r="M17" s="159" t="s">
        <v>2324</v>
      </c>
      <c r="N17" s="159" t="s">
        <v>2325</v>
      </c>
      <c r="O17" s="159" t="s">
        <v>2256</v>
      </c>
      <c r="P17" s="159" t="s">
        <v>2169</v>
      </c>
      <c r="Q17" s="159" t="s">
        <v>2169</v>
      </c>
      <c r="R17" s="159" t="s">
        <v>2169</v>
      </c>
      <c r="S17" s="159" t="s">
        <v>2169</v>
      </c>
    </row>
    <row r="18" spans="2:19" ht="48" customHeight="1">
      <c r="B18" s="94" t="s">
        <v>9</v>
      </c>
      <c r="C18" s="107" t="s">
        <v>13</v>
      </c>
      <c r="D18" s="108" t="s">
        <v>15</v>
      </c>
      <c r="E18" s="108" t="str">
        <f t="shared" si="0"/>
        <v>処遇加算Ⅰ特定加算なしベア加算</v>
      </c>
      <c r="F18" s="121" t="s">
        <v>2214</v>
      </c>
      <c r="G18" s="113" t="s">
        <v>2213</v>
      </c>
      <c r="H18" s="122" t="s">
        <v>2308</v>
      </c>
      <c r="I18" s="123" t="s">
        <v>2214</v>
      </c>
      <c r="J18" s="110" t="s">
        <v>2309</v>
      </c>
      <c r="K18" s="109"/>
      <c r="L18" s="112"/>
      <c r="M18" s="160" t="s">
        <v>2169</v>
      </c>
      <c r="N18" s="159" t="s">
        <v>2169</v>
      </c>
      <c r="O18" s="159" t="s">
        <v>2169</v>
      </c>
      <c r="P18" s="159" t="s">
        <v>2169</v>
      </c>
      <c r="Q18" s="159" t="s">
        <v>2326</v>
      </c>
      <c r="R18" s="159" t="s">
        <v>2169</v>
      </c>
      <c r="S18" s="159" t="s">
        <v>2327</v>
      </c>
    </row>
    <row r="19" spans="2:19" ht="48" customHeight="1">
      <c r="B19" s="94" t="s">
        <v>9</v>
      </c>
      <c r="C19" s="107" t="s">
        <v>13</v>
      </c>
      <c r="D19" s="108" t="s">
        <v>11</v>
      </c>
      <c r="E19" s="108" t="str">
        <f t="shared" si="0"/>
        <v>処遇加算Ⅰ特定加算なしベア加算なし</v>
      </c>
      <c r="F19" s="121" t="s">
        <v>2268</v>
      </c>
      <c r="G19" s="117" t="s">
        <v>2213</v>
      </c>
      <c r="H19" s="124" t="s">
        <v>2298</v>
      </c>
      <c r="I19" s="123" t="s">
        <v>2214</v>
      </c>
      <c r="J19" s="110" t="s">
        <v>2313</v>
      </c>
      <c r="K19" s="109" t="s">
        <v>2178</v>
      </c>
      <c r="L19" s="111" t="s">
        <v>2310</v>
      </c>
      <c r="M19" s="159" t="s">
        <v>2324</v>
      </c>
      <c r="N19" s="159" t="s">
        <v>2169</v>
      </c>
      <c r="O19" s="159" t="s">
        <v>2169</v>
      </c>
      <c r="P19" s="159" t="s">
        <v>2169</v>
      </c>
      <c r="Q19" s="159" t="s">
        <v>2326</v>
      </c>
      <c r="R19" s="159" t="s">
        <v>2169</v>
      </c>
      <c r="S19" s="159" t="s">
        <v>2327</v>
      </c>
    </row>
    <row r="20" spans="2:19" ht="48" customHeight="1">
      <c r="B20" s="94" t="s">
        <v>267</v>
      </c>
      <c r="C20" s="107" t="s">
        <v>13</v>
      </c>
      <c r="D20" s="108" t="s">
        <v>15</v>
      </c>
      <c r="E20" s="108" t="str">
        <f t="shared" si="0"/>
        <v>処遇加算Ⅱ特定加算なしベア加算</v>
      </c>
      <c r="F20" s="109" t="s">
        <v>276</v>
      </c>
      <c r="G20" s="119" t="s">
        <v>272</v>
      </c>
      <c r="H20" s="120" t="s">
        <v>2311</v>
      </c>
      <c r="I20" s="123" t="s">
        <v>2214</v>
      </c>
      <c r="J20" s="156" t="s">
        <v>2416</v>
      </c>
      <c r="K20" s="109" t="s">
        <v>276</v>
      </c>
      <c r="L20" s="110" t="s">
        <v>2322</v>
      </c>
      <c r="M20" s="160" t="s">
        <v>2169</v>
      </c>
      <c r="N20" s="159" t="s">
        <v>2169</v>
      </c>
      <c r="O20" s="159" t="s">
        <v>2169</v>
      </c>
      <c r="P20" s="159" t="s">
        <v>2169</v>
      </c>
      <c r="Q20" s="159" t="s">
        <v>2326</v>
      </c>
      <c r="R20" s="159" t="s">
        <v>2169</v>
      </c>
      <c r="S20" s="159" t="s">
        <v>2327</v>
      </c>
    </row>
    <row r="21" spans="2:19" ht="48" customHeight="1">
      <c r="B21" s="94" t="s">
        <v>267</v>
      </c>
      <c r="C21" s="107" t="s">
        <v>13</v>
      </c>
      <c r="D21" s="108" t="s">
        <v>11</v>
      </c>
      <c r="E21" s="108" t="str">
        <f t="shared" si="0"/>
        <v>処遇加算Ⅱ特定加算なしベア加算なし</v>
      </c>
      <c r="F21" s="109" t="s">
        <v>2181</v>
      </c>
      <c r="G21" s="109" t="s">
        <v>274</v>
      </c>
      <c r="H21" s="110" t="s">
        <v>2401</v>
      </c>
      <c r="I21" s="109" t="s">
        <v>276</v>
      </c>
      <c r="J21" s="156" t="s">
        <v>2321</v>
      </c>
      <c r="K21" s="109" t="s">
        <v>2181</v>
      </c>
      <c r="L21" s="157" t="s">
        <v>2312</v>
      </c>
      <c r="M21" s="159" t="s">
        <v>2324</v>
      </c>
      <c r="N21" s="159" t="s">
        <v>2169</v>
      </c>
      <c r="O21" s="159" t="s">
        <v>2169</v>
      </c>
      <c r="P21" s="159" t="s">
        <v>2169</v>
      </c>
      <c r="Q21" s="159" t="s">
        <v>2326</v>
      </c>
      <c r="R21" s="159" t="s">
        <v>2169</v>
      </c>
      <c r="S21" s="159" t="s">
        <v>2327</v>
      </c>
    </row>
    <row r="22" spans="2:19" ht="48" customHeight="1">
      <c r="B22" s="94" t="s">
        <v>268</v>
      </c>
      <c r="C22" s="107" t="s">
        <v>13</v>
      </c>
      <c r="D22" s="108" t="s">
        <v>15</v>
      </c>
      <c r="E22" s="108" t="str">
        <f t="shared" si="0"/>
        <v>処遇加算Ⅲ特定加算なしベア加算</v>
      </c>
      <c r="F22" s="109" t="s">
        <v>2183</v>
      </c>
      <c r="G22" s="109" t="s">
        <v>274</v>
      </c>
      <c r="H22" s="110" t="s">
        <v>2418</v>
      </c>
      <c r="I22" s="109" t="s">
        <v>276</v>
      </c>
      <c r="J22" s="156" t="s">
        <v>2417</v>
      </c>
      <c r="K22" s="109" t="s">
        <v>2183</v>
      </c>
      <c r="L22" s="112" t="s">
        <v>2314</v>
      </c>
      <c r="M22" s="159" t="s">
        <v>2169</v>
      </c>
      <c r="N22" s="159" t="s">
        <v>2325</v>
      </c>
      <c r="O22" s="159" t="s">
        <v>2256</v>
      </c>
      <c r="P22" s="159" t="s">
        <v>2169</v>
      </c>
      <c r="Q22" s="159" t="s">
        <v>2326</v>
      </c>
      <c r="R22" s="159" t="s">
        <v>2169</v>
      </c>
      <c r="S22" s="159" t="s">
        <v>2327</v>
      </c>
    </row>
    <row r="23" spans="2:19" ht="48" customHeight="1">
      <c r="B23" s="94" t="s">
        <v>268</v>
      </c>
      <c r="C23" s="107" t="s">
        <v>13</v>
      </c>
      <c r="D23" s="108" t="s">
        <v>11</v>
      </c>
      <c r="E23" s="108" t="str">
        <f t="shared" si="0"/>
        <v>処遇加算Ⅲ特定加算なしベア加算なし</v>
      </c>
      <c r="F23" s="109" t="s">
        <v>2184</v>
      </c>
      <c r="G23" s="109" t="s">
        <v>276</v>
      </c>
      <c r="H23" s="110" t="s">
        <v>2407</v>
      </c>
      <c r="I23" s="109" t="s">
        <v>2181</v>
      </c>
      <c r="J23" s="111" t="s">
        <v>2402</v>
      </c>
      <c r="K23" s="109" t="s">
        <v>2184</v>
      </c>
      <c r="L23" s="112" t="s">
        <v>2315</v>
      </c>
      <c r="M23" s="159" t="s">
        <v>2324</v>
      </c>
      <c r="N23" s="159" t="s">
        <v>2325</v>
      </c>
      <c r="O23" s="159" t="s">
        <v>2256</v>
      </c>
      <c r="P23" s="159" t="s">
        <v>2169</v>
      </c>
      <c r="Q23" s="159" t="s">
        <v>2326</v>
      </c>
      <c r="R23" s="159" t="s">
        <v>2169</v>
      </c>
      <c r="S23" s="159" t="s">
        <v>2327</v>
      </c>
    </row>
    <row r="24" spans="2:19" ht="20.25" customHeight="1">
      <c r="C24"/>
      <c r="D24"/>
      <c r="E24" s="93"/>
      <c r="F24" s="93"/>
      <c r="G24" s="93"/>
      <c r="H24" s="92"/>
      <c r="I24" s="93"/>
      <c r="J24" s="95"/>
      <c r="K24" s="93"/>
      <c r="L24" s="97"/>
      <c r="M24" s="93"/>
      <c r="N24" s="93"/>
      <c r="O24" s="93"/>
      <c r="P24" s="93"/>
      <c r="Q24" s="93"/>
      <c r="R24" s="93"/>
      <c r="S24" s="93"/>
    </row>
    <row r="25" spans="2:19" ht="24">
      <c r="B25" s="93"/>
      <c r="C25" s="93"/>
      <c r="D25" s="93"/>
      <c r="E25" s="93"/>
      <c r="F25" s="93"/>
      <c r="G25" s="93"/>
      <c r="H25" s="92"/>
      <c r="L25" s="98">
        <v>1</v>
      </c>
      <c r="M25" s="93"/>
      <c r="N25" s="93"/>
      <c r="O25" s="93"/>
      <c r="P25" s="93"/>
      <c r="Q25" s="103" t="s">
        <v>2192</v>
      </c>
      <c r="R25" s="103" t="s">
        <v>2193</v>
      </c>
      <c r="S25" s="103" t="s">
        <v>2192</v>
      </c>
    </row>
  </sheetData>
  <autoFilter ref="B5:S23" xr:uid="{CF814478-8D5C-4908-A1C7-699C612E294F}">
    <filterColumn colId="5" showButton="0"/>
  </autoFilter>
  <mergeCells count="15">
    <mergeCell ref="K3:L5"/>
    <mergeCell ref="I3:J5"/>
    <mergeCell ref="G3:H5"/>
    <mergeCell ref="B3:B5"/>
    <mergeCell ref="C3:C5"/>
    <mergeCell ref="D3:D5"/>
    <mergeCell ref="E3:E5"/>
    <mergeCell ref="F3:F5"/>
    <mergeCell ref="S3:S5"/>
    <mergeCell ref="M3:M5"/>
    <mergeCell ref="N3:N5"/>
    <mergeCell ref="O3:O5"/>
    <mergeCell ref="P3:P5"/>
    <mergeCell ref="Q3:Q5"/>
    <mergeCell ref="R3:R5"/>
  </mergeCells>
  <phoneticPr fontId="6"/>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11E6-FAE7-4468-A3EC-2B2CA6F0791B}">
  <dimension ref="A1:N1749"/>
  <sheetViews>
    <sheetView workbookViewId="0"/>
  </sheetViews>
  <sheetFormatPr defaultRowHeight="13.5"/>
  <cols>
    <col min="1" max="1" width="15.25" style="1" bestFit="1" customWidth="1"/>
    <col min="2" max="2" width="9" style="1"/>
    <col min="3" max="3" width="16.75" style="1" bestFit="1" customWidth="1"/>
    <col min="4" max="4" width="16" style="1" bestFit="1" customWidth="1"/>
    <col min="5" max="5" width="9" style="1"/>
    <col min="6" max="6" width="19.5" style="1" bestFit="1" customWidth="1"/>
    <col min="7" max="9" width="9" style="1"/>
    <col min="10" max="10" width="52.25" style="1" bestFit="1" customWidth="1"/>
    <col min="11" max="11" width="12.25" style="1" bestFit="1" customWidth="1"/>
    <col min="12" max="16384" width="9" style="1"/>
  </cols>
  <sheetData>
    <row r="1" spans="1:14" ht="17.25" thickBot="1">
      <c r="A1" s="5" t="s">
        <v>313</v>
      </c>
      <c r="C1" s="1" t="s">
        <v>314</v>
      </c>
      <c r="F1" s="1" t="s">
        <v>315</v>
      </c>
    </row>
    <row r="2" spans="1:14" ht="19.5" thickBot="1">
      <c r="A2" s="65" t="s">
        <v>316</v>
      </c>
      <c r="C2" s="66" t="s">
        <v>317</v>
      </c>
      <c r="D2" s="67" t="s">
        <v>318</v>
      </c>
      <c r="F2" s="68" t="s">
        <v>319</v>
      </c>
      <c r="G2" s="69">
        <v>0.7</v>
      </c>
      <c r="H2" s="69">
        <v>0.55000000000000004</v>
      </c>
      <c r="I2" s="70">
        <v>0.45</v>
      </c>
      <c r="J2" s="66" t="s">
        <v>320</v>
      </c>
      <c r="K2" s="67" t="s">
        <v>321</v>
      </c>
    </row>
    <row r="3" spans="1:14" ht="18.75">
      <c r="A3" s="71" t="s">
        <v>322</v>
      </c>
      <c r="C3" s="72" t="s">
        <v>322</v>
      </c>
      <c r="D3" s="73" t="s">
        <v>323</v>
      </c>
      <c r="F3" s="72" t="s">
        <v>324</v>
      </c>
      <c r="G3" s="74">
        <v>11.4</v>
      </c>
      <c r="H3" s="74">
        <v>11.1</v>
      </c>
      <c r="I3" s="75">
        <v>10.9</v>
      </c>
      <c r="J3" s="72" t="s">
        <v>260</v>
      </c>
      <c r="K3" s="76">
        <v>0.7</v>
      </c>
      <c r="M3" s="126"/>
      <c r="N3" s="126"/>
    </row>
    <row r="4" spans="1:14" ht="18.75">
      <c r="A4" s="16" t="s">
        <v>325</v>
      </c>
      <c r="C4" s="77" t="s">
        <v>322</v>
      </c>
      <c r="D4" s="78" t="s">
        <v>326</v>
      </c>
      <c r="F4" s="77" t="s">
        <v>327</v>
      </c>
      <c r="G4" s="79">
        <v>11.4</v>
      </c>
      <c r="H4" s="79">
        <v>11.1</v>
      </c>
      <c r="I4" s="80">
        <v>10.9</v>
      </c>
      <c r="J4" s="77" t="s">
        <v>280</v>
      </c>
      <c r="K4" s="81">
        <v>0.7</v>
      </c>
      <c r="M4" s="126"/>
      <c r="N4" s="126"/>
    </row>
    <row r="5" spans="1:14" ht="18.75">
      <c r="A5" s="16" t="s">
        <v>328</v>
      </c>
      <c r="C5" s="77" t="s">
        <v>322</v>
      </c>
      <c r="D5" s="78" t="s">
        <v>329</v>
      </c>
      <c r="F5" s="77" t="s">
        <v>330</v>
      </c>
      <c r="G5" s="79">
        <v>11.4</v>
      </c>
      <c r="H5" s="79">
        <v>11.1</v>
      </c>
      <c r="I5" s="80">
        <v>10.9</v>
      </c>
      <c r="J5" s="77" t="s">
        <v>283</v>
      </c>
      <c r="K5" s="81">
        <v>0.7</v>
      </c>
      <c r="M5" s="126"/>
      <c r="N5" s="126"/>
    </row>
    <row r="6" spans="1:14" ht="18.75">
      <c r="A6" s="16" t="s">
        <v>331</v>
      </c>
      <c r="C6" s="77" t="s">
        <v>322</v>
      </c>
      <c r="D6" s="78" t="s">
        <v>332</v>
      </c>
      <c r="F6" s="77" t="s">
        <v>333</v>
      </c>
      <c r="G6" s="79">
        <v>11.4</v>
      </c>
      <c r="H6" s="79">
        <v>11.1</v>
      </c>
      <c r="I6" s="80">
        <v>10.9</v>
      </c>
      <c r="J6" s="77" t="s">
        <v>278</v>
      </c>
      <c r="K6" s="81">
        <v>0.7</v>
      </c>
      <c r="M6" s="126"/>
      <c r="N6" s="126"/>
    </row>
    <row r="7" spans="1:14" ht="18.75">
      <c r="A7" s="16" t="s">
        <v>334</v>
      </c>
      <c r="C7" s="77" t="s">
        <v>322</v>
      </c>
      <c r="D7" s="78" t="s">
        <v>335</v>
      </c>
      <c r="F7" s="77" t="s">
        <v>336</v>
      </c>
      <c r="G7" s="79">
        <v>11.4</v>
      </c>
      <c r="H7" s="79">
        <v>11.1</v>
      </c>
      <c r="I7" s="80">
        <v>10.9</v>
      </c>
      <c r="J7" s="77" t="s">
        <v>281</v>
      </c>
      <c r="K7" s="81">
        <v>0.45</v>
      </c>
      <c r="M7" s="126"/>
      <c r="N7" s="126"/>
    </row>
    <row r="8" spans="1:14" ht="18.75">
      <c r="A8" s="16" t="s">
        <v>337</v>
      </c>
      <c r="C8" s="77" t="s">
        <v>322</v>
      </c>
      <c r="D8" s="78" t="s">
        <v>338</v>
      </c>
      <c r="F8" s="77" t="s">
        <v>339</v>
      </c>
      <c r="G8" s="79">
        <v>11.4</v>
      </c>
      <c r="H8" s="79">
        <v>11.1</v>
      </c>
      <c r="I8" s="80">
        <v>10.9</v>
      </c>
      <c r="J8" s="77" t="s">
        <v>284</v>
      </c>
      <c r="K8" s="81">
        <v>0.45</v>
      </c>
    </row>
    <row r="9" spans="1:14" ht="18.75">
      <c r="A9" s="16" t="s">
        <v>340</v>
      </c>
      <c r="C9" s="77" t="s">
        <v>322</v>
      </c>
      <c r="D9" s="78" t="s">
        <v>341</v>
      </c>
      <c r="F9" s="77" t="s">
        <v>342</v>
      </c>
      <c r="G9" s="79">
        <v>11.4</v>
      </c>
      <c r="H9" s="79">
        <v>11.1</v>
      </c>
      <c r="I9" s="80">
        <v>10.9</v>
      </c>
      <c r="J9" s="77" t="s">
        <v>285</v>
      </c>
      <c r="K9" s="81">
        <v>0.55000000000000004</v>
      </c>
    </row>
    <row r="10" spans="1:14" ht="18.75">
      <c r="A10" s="16" t="s">
        <v>343</v>
      </c>
      <c r="C10" s="77" t="s">
        <v>322</v>
      </c>
      <c r="D10" s="78" t="s">
        <v>344</v>
      </c>
      <c r="F10" s="77" t="s">
        <v>345</v>
      </c>
      <c r="G10" s="79">
        <v>11.4</v>
      </c>
      <c r="H10" s="79">
        <v>11.1</v>
      </c>
      <c r="I10" s="80">
        <v>10.9</v>
      </c>
      <c r="J10" s="77" t="s">
        <v>287</v>
      </c>
      <c r="K10" s="81">
        <v>0.45</v>
      </c>
    </row>
    <row r="11" spans="1:14" ht="18.75">
      <c r="A11" s="16" t="s">
        <v>346</v>
      </c>
      <c r="C11" s="77" t="s">
        <v>322</v>
      </c>
      <c r="D11" s="78" t="s">
        <v>347</v>
      </c>
      <c r="F11" s="77" t="s">
        <v>348</v>
      </c>
      <c r="G11" s="79">
        <v>11.4</v>
      </c>
      <c r="H11" s="79">
        <v>11.1</v>
      </c>
      <c r="I11" s="80">
        <v>10.9</v>
      </c>
      <c r="J11" s="77" t="s">
        <v>289</v>
      </c>
      <c r="K11" s="81">
        <v>0.45</v>
      </c>
    </row>
    <row r="12" spans="1:14" ht="18.75">
      <c r="A12" s="16" t="s">
        <v>349</v>
      </c>
      <c r="C12" s="77" t="s">
        <v>322</v>
      </c>
      <c r="D12" s="78" t="s">
        <v>350</v>
      </c>
      <c r="F12" s="77" t="s">
        <v>351</v>
      </c>
      <c r="G12" s="79">
        <v>11.4</v>
      </c>
      <c r="H12" s="79">
        <v>11.1</v>
      </c>
      <c r="I12" s="80">
        <v>10.9</v>
      </c>
      <c r="J12" s="77" t="s">
        <v>290</v>
      </c>
      <c r="K12" s="81">
        <v>0.55000000000000004</v>
      </c>
    </row>
    <row r="13" spans="1:14" ht="18.75">
      <c r="A13" s="16" t="s">
        <v>352</v>
      </c>
      <c r="C13" s="77" t="s">
        <v>322</v>
      </c>
      <c r="D13" s="78" t="s">
        <v>353</v>
      </c>
      <c r="F13" s="77" t="s">
        <v>354</v>
      </c>
      <c r="G13" s="79">
        <v>11.4</v>
      </c>
      <c r="H13" s="79">
        <v>11.1</v>
      </c>
      <c r="I13" s="80">
        <v>10.9</v>
      </c>
      <c r="J13" s="77" t="s">
        <v>292</v>
      </c>
      <c r="K13" s="81">
        <v>0.55000000000000004</v>
      </c>
    </row>
    <row r="14" spans="1:14" ht="18.75">
      <c r="A14" s="16" t="s">
        <v>355</v>
      </c>
      <c r="C14" s="77" t="s">
        <v>322</v>
      </c>
      <c r="D14" s="78" t="s">
        <v>356</v>
      </c>
      <c r="F14" s="77" t="s">
        <v>357</v>
      </c>
      <c r="G14" s="79">
        <v>11.4</v>
      </c>
      <c r="H14" s="79">
        <v>11.1</v>
      </c>
      <c r="I14" s="80">
        <v>10.9</v>
      </c>
      <c r="J14" s="77" t="s">
        <v>294</v>
      </c>
      <c r="K14" s="81">
        <v>0.55000000000000004</v>
      </c>
    </row>
    <row r="15" spans="1:14" ht="18.75">
      <c r="A15" s="16" t="s">
        <v>5</v>
      </c>
      <c r="C15" s="77" t="s">
        <v>322</v>
      </c>
      <c r="D15" s="78" t="s">
        <v>358</v>
      </c>
      <c r="F15" s="77" t="s">
        <v>359</v>
      </c>
      <c r="G15" s="79">
        <v>11.4</v>
      </c>
      <c r="H15" s="79">
        <v>11.1</v>
      </c>
      <c r="I15" s="80">
        <v>10.9</v>
      </c>
      <c r="J15" s="77" t="s">
        <v>295</v>
      </c>
      <c r="K15" s="81">
        <v>0.45</v>
      </c>
    </row>
    <row r="16" spans="1:14" ht="18.75">
      <c r="A16" s="16" t="s">
        <v>360</v>
      </c>
      <c r="C16" s="77" t="s">
        <v>322</v>
      </c>
      <c r="D16" s="78" t="s">
        <v>361</v>
      </c>
      <c r="F16" s="77" t="s">
        <v>362</v>
      </c>
      <c r="G16" s="79">
        <v>11.4</v>
      </c>
      <c r="H16" s="79">
        <v>11.1</v>
      </c>
      <c r="I16" s="80">
        <v>10.9</v>
      </c>
      <c r="J16" s="77" t="s">
        <v>297</v>
      </c>
      <c r="K16" s="81">
        <v>0.45</v>
      </c>
    </row>
    <row r="17" spans="1:11" ht="18.75">
      <c r="A17" s="16" t="s">
        <v>363</v>
      </c>
      <c r="C17" s="77" t="s">
        <v>322</v>
      </c>
      <c r="D17" s="78" t="s">
        <v>364</v>
      </c>
      <c r="F17" s="77" t="s">
        <v>365</v>
      </c>
      <c r="G17" s="79">
        <v>11.4</v>
      </c>
      <c r="H17" s="79">
        <v>11.1</v>
      </c>
      <c r="I17" s="80">
        <v>10.9</v>
      </c>
      <c r="J17" s="77" t="s">
        <v>298</v>
      </c>
      <c r="K17" s="81">
        <v>0.45</v>
      </c>
    </row>
    <row r="18" spans="1:11" ht="18.75">
      <c r="A18" s="16" t="s">
        <v>366</v>
      </c>
      <c r="C18" s="77" t="s">
        <v>322</v>
      </c>
      <c r="D18" s="78" t="s">
        <v>367</v>
      </c>
      <c r="F18" s="77" t="s">
        <v>368</v>
      </c>
      <c r="G18" s="79">
        <v>11.4</v>
      </c>
      <c r="H18" s="79">
        <v>11.1</v>
      </c>
      <c r="I18" s="80">
        <v>10.9</v>
      </c>
      <c r="J18" s="77" t="s">
        <v>299</v>
      </c>
      <c r="K18" s="81">
        <v>0.55000000000000004</v>
      </c>
    </row>
    <row r="19" spans="1:11" ht="18.75">
      <c r="A19" s="16" t="s">
        <v>369</v>
      </c>
      <c r="C19" s="77" t="s">
        <v>322</v>
      </c>
      <c r="D19" s="78" t="s">
        <v>370</v>
      </c>
      <c r="F19" s="77" t="s">
        <v>371</v>
      </c>
      <c r="G19" s="79">
        <v>11.4</v>
      </c>
      <c r="H19" s="79">
        <v>11.1</v>
      </c>
      <c r="I19" s="80">
        <v>10.9</v>
      </c>
      <c r="J19" s="77" t="s">
        <v>301</v>
      </c>
      <c r="K19" s="81">
        <v>0.45</v>
      </c>
    </row>
    <row r="20" spans="1:11" ht="18.75">
      <c r="A20" s="16" t="s">
        <v>372</v>
      </c>
      <c r="C20" s="77" t="s">
        <v>322</v>
      </c>
      <c r="D20" s="78" t="s">
        <v>373</v>
      </c>
      <c r="F20" s="77" t="s">
        <v>374</v>
      </c>
      <c r="G20" s="79">
        <v>11.4</v>
      </c>
      <c r="H20" s="79">
        <v>11.1</v>
      </c>
      <c r="I20" s="80">
        <v>10.9</v>
      </c>
      <c r="J20" s="77" t="s">
        <v>302</v>
      </c>
      <c r="K20" s="81">
        <v>0.45</v>
      </c>
    </row>
    <row r="21" spans="1:11" ht="18.75">
      <c r="A21" s="16" t="s">
        <v>375</v>
      </c>
      <c r="C21" s="77" t="s">
        <v>322</v>
      </c>
      <c r="D21" s="78" t="s">
        <v>376</v>
      </c>
      <c r="F21" s="77" t="s">
        <v>377</v>
      </c>
      <c r="G21" s="79">
        <v>11.4</v>
      </c>
      <c r="H21" s="79">
        <v>11.1</v>
      </c>
      <c r="I21" s="80">
        <v>10.9</v>
      </c>
      <c r="J21" s="77" t="s">
        <v>378</v>
      </c>
      <c r="K21" s="81">
        <v>0.45</v>
      </c>
    </row>
    <row r="22" spans="1:11" ht="18.75">
      <c r="A22" s="16" t="s">
        <v>379</v>
      </c>
      <c r="C22" s="77" t="s">
        <v>322</v>
      </c>
      <c r="D22" s="78" t="s">
        <v>380</v>
      </c>
      <c r="F22" s="77" t="s">
        <v>381</v>
      </c>
      <c r="G22" s="79">
        <v>11.4</v>
      </c>
      <c r="H22" s="79">
        <v>11.1</v>
      </c>
      <c r="I22" s="80">
        <v>10.9</v>
      </c>
      <c r="J22" s="77" t="s">
        <v>304</v>
      </c>
      <c r="K22" s="81">
        <v>0.45</v>
      </c>
    </row>
    <row r="23" spans="1:11" ht="18.75">
      <c r="A23" s="16" t="s">
        <v>382</v>
      </c>
      <c r="C23" s="77" t="s">
        <v>322</v>
      </c>
      <c r="D23" s="78" t="s">
        <v>383</v>
      </c>
      <c r="F23" s="77" t="s">
        <v>384</v>
      </c>
      <c r="G23" s="79">
        <v>11.4</v>
      </c>
      <c r="H23" s="79">
        <v>11.1</v>
      </c>
      <c r="I23" s="80">
        <v>10.9</v>
      </c>
      <c r="J23" s="77" t="s">
        <v>306</v>
      </c>
      <c r="K23" s="81">
        <v>0.45</v>
      </c>
    </row>
    <row r="24" spans="1:11" ht="19.5" thickBot="1">
      <c r="A24" s="16" t="s">
        <v>385</v>
      </c>
      <c r="C24" s="77" t="s">
        <v>322</v>
      </c>
      <c r="D24" s="78" t="s">
        <v>386</v>
      </c>
      <c r="F24" s="77" t="s">
        <v>387</v>
      </c>
      <c r="G24" s="79">
        <v>11.4</v>
      </c>
      <c r="H24" s="79">
        <v>11.1</v>
      </c>
      <c r="I24" s="80">
        <v>10.9</v>
      </c>
      <c r="J24" s="136" t="s">
        <v>307</v>
      </c>
      <c r="K24" s="137">
        <v>0.45</v>
      </c>
    </row>
    <row r="25" spans="1:11" ht="18.75">
      <c r="A25" s="16" t="s">
        <v>388</v>
      </c>
      <c r="C25" s="77" t="s">
        <v>322</v>
      </c>
      <c r="D25" s="78" t="s">
        <v>389</v>
      </c>
      <c r="F25" s="77" t="s">
        <v>390</v>
      </c>
      <c r="G25" s="79">
        <v>11.4</v>
      </c>
      <c r="H25" s="79">
        <v>11.1</v>
      </c>
      <c r="I25" s="80">
        <v>10.9</v>
      </c>
      <c r="J25" s="72" t="s">
        <v>309</v>
      </c>
      <c r="K25" s="76">
        <v>0.7</v>
      </c>
    </row>
    <row r="26" spans="1:11" ht="19.5" thickBot="1">
      <c r="A26" s="16" t="s">
        <v>391</v>
      </c>
      <c r="C26" s="77" t="s">
        <v>322</v>
      </c>
      <c r="D26" s="78" t="s">
        <v>392</v>
      </c>
      <c r="F26" s="77" t="s">
        <v>393</v>
      </c>
      <c r="G26" s="82">
        <v>11.12</v>
      </c>
      <c r="H26" s="82">
        <v>10.88</v>
      </c>
      <c r="I26" s="83">
        <v>10.72</v>
      </c>
      <c r="J26" s="84" t="s">
        <v>311</v>
      </c>
      <c r="K26" s="138">
        <v>0.45</v>
      </c>
    </row>
    <row r="27" spans="1:11" ht="16.5">
      <c r="A27" s="16" t="s">
        <v>394</v>
      </c>
      <c r="C27" s="77" t="s">
        <v>322</v>
      </c>
      <c r="D27" s="78" t="s">
        <v>395</v>
      </c>
      <c r="F27" s="86" t="s">
        <v>396</v>
      </c>
      <c r="G27" s="2">
        <v>11.12</v>
      </c>
      <c r="H27" s="2">
        <v>10.88</v>
      </c>
      <c r="I27" s="87">
        <v>10.72</v>
      </c>
    </row>
    <row r="28" spans="1:11" ht="16.5">
      <c r="A28" s="16" t="s">
        <v>397</v>
      </c>
      <c r="C28" s="77" t="s">
        <v>322</v>
      </c>
      <c r="D28" s="78" t="s">
        <v>398</v>
      </c>
      <c r="F28" s="77" t="s">
        <v>399</v>
      </c>
      <c r="G28" s="82">
        <v>11.12</v>
      </c>
      <c r="H28" s="82">
        <v>10.88</v>
      </c>
      <c r="I28" s="78">
        <v>10.72</v>
      </c>
    </row>
    <row r="29" spans="1:11" ht="16.5">
      <c r="A29" s="16" t="s">
        <v>400</v>
      </c>
      <c r="C29" s="77" t="s">
        <v>322</v>
      </c>
      <c r="D29" s="78" t="s">
        <v>401</v>
      </c>
      <c r="F29" s="77" t="s">
        <v>402</v>
      </c>
      <c r="G29" s="82">
        <v>11.12</v>
      </c>
      <c r="H29" s="82">
        <v>10.88</v>
      </c>
      <c r="I29" s="78">
        <v>10.72</v>
      </c>
    </row>
    <row r="30" spans="1:11" ht="16.5">
      <c r="A30" s="16" t="s">
        <v>403</v>
      </c>
      <c r="C30" s="77" t="s">
        <v>322</v>
      </c>
      <c r="D30" s="78" t="s">
        <v>404</v>
      </c>
      <c r="F30" s="77" t="s">
        <v>405</v>
      </c>
      <c r="G30" s="82">
        <v>11.12</v>
      </c>
      <c r="H30" s="82">
        <v>10.88</v>
      </c>
      <c r="I30" s="78">
        <v>10.72</v>
      </c>
    </row>
    <row r="31" spans="1:11" ht="16.5">
      <c r="A31" s="16" t="s">
        <v>406</v>
      </c>
      <c r="C31" s="77" t="s">
        <v>322</v>
      </c>
      <c r="D31" s="78" t="s">
        <v>407</v>
      </c>
      <c r="F31" s="77" t="s">
        <v>408</v>
      </c>
      <c r="G31" s="82">
        <v>11.12</v>
      </c>
      <c r="H31" s="82">
        <v>10.88</v>
      </c>
      <c r="I31" s="78">
        <v>10.72</v>
      </c>
    </row>
    <row r="32" spans="1:11" ht="16.5">
      <c r="A32" s="16" t="s">
        <v>409</v>
      </c>
      <c r="C32" s="77" t="s">
        <v>322</v>
      </c>
      <c r="D32" s="78" t="s">
        <v>410</v>
      </c>
      <c r="F32" s="77" t="s">
        <v>411</v>
      </c>
      <c r="G32" s="82">
        <v>11.12</v>
      </c>
      <c r="H32" s="82">
        <v>10.88</v>
      </c>
      <c r="I32" s="78">
        <v>10.72</v>
      </c>
    </row>
    <row r="33" spans="1:9" ht="16.5">
      <c r="A33" s="16" t="s">
        <v>412</v>
      </c>
      <c r="C33" s="77" t="s">
        <v>322</v>
      </c>
      <c r="D33" s="78" t="s">
        <v>413</v>
      </c>
      <c r="F33" s="77" t="s">
        <v>414</v>
      </c>
      <c r="G33" s="82">
        <v>11.05</v>
      </c>
      <c r="H33" s="82">
        <v>10.83</v>
      </c>
      <c r="I33" s="78">
        <v>10.68</v>
      </c>
    </row>
    <row r="34" spans="1:9" ht="16.5">
      <c r="A34" s="16" t="s">
        <v>415</v>
      </c>
      <c r="C34" s="77" t="s">
        <v>322</v>
      </c>
      <c r="D34" s="78" t="s">
        <v>416</v>
      </c>
      <c r="F34" s="77" t="s">
        <v>417</v>
      </c>
      <c r="G34" s="82">
        <v>11.05</v>
      </c>
      <c r="H34" s="82">
        <v>10.83</v>
      </c>
      <c r="I34" s="78">
        <v>10.68</v>
      </c>
    </row>
    <row r="35" spans="1:9" ht="16.5">
      <c r="A35" s="16" t="s">
        <v>418</v>
      </c>
      <c r="C35" s="77" t="s">
        <v>322</v>
      </c>
      <c r="D35" s="78" t="s">
        <v>419</v>
      </c>
      <c r="F35" s="77" t="s">
        <v>420</v>
      </c>
      <c r="G35" s="82">
        <v>11.05</v>
      </c>
      <c r="H35" s="82">
        <v>10.83</v>
      </c>
      <c r="I35" s="78">
        <v>10.68</v>
      </c>
    </row>
    <row r="36" spans="1:9" ht="16.5">
      <c r="A36" s="16" t="s">
        <v>421</v>
      </c>
      <c r="C36" s="77" t="s">
        <v>322</v>
      </c>
      <c r="D36" s="78" t="s">
        <v>422</v>
      </c>
      <c r="F36" s="77" t="s">
        <v>423</v>
      </c>
      <c r="G36" s="82">
        <v>11.05</v>
      </c>
      <c r="H36" s="82">
        <v>10.83</v>
      </c>
      <c r="I36" s="78">
        <v>10.68</v>
      </c>
    </row>
    <row r="37" spans="1:9" ht="16.5">
      <c r="A37" s="16" t="s">
        <v>424</v>
      </c>
      <c r="C37" s="77" t="s">
        <v>322</v>
      </c>
      <c r="D37" s="78" t="s">
        <v>425</v>
      </c>
      <c r="F37" s="77" t="s">
        <v>426</v>
      </c>
      <c r="G37" s="82">
        <v>11.05</v>
      </c>
      <c r="H37" s="82">
        <v>10.83</v>
      </c>
      <c r="I37" s="78">
        <v>10.68</v>
      </c>
    </row>
    <row r="38" spans="1:9" ht="16.5">
      <c r="A38" s="16" t="s">
        <v>427</v>
      </c>
      <c r="C38" s="77" t="s">
        <v>322</v>
      </c>
      <c r="D38" s="78" t="s">
        <v>428</v>
      </c>
      <c r="F38" s="77" t="s">
        <v>429</v>
      </c>
      <c r="G38" s="82">
        <v>11.05</v>
      </c>
      <c r="H38" s="82">
        <v>10.83</v>
      </c>
      <c r="I38" s="78">
        <v>10.68</v>
      </c>
    </row>
    <row r="39" spans="1:9" ht="16.5">
      <c r="A39" s="16" t="s">
        <v>430</v>
      </c>
      <c r="C39" s="77" t="s">
        <v>322</v>
      </c>
      <c r="D39" s="78" t="s">
        <v>431</v>
      </c>
      <c r="F39" s="77" t="s">
        <v>432</v>
      </c>
      <c r="G39" s="82">
        <v>11.05</v>
      </c>
      <c r="H39" s="82">
        <v>10.83</v>
      </c>
      <c r="I39" s="78">
        <v>10.68</v>
      </c>
    </row>
    <row r="40" spans="1:9" ht="16.5">
      <c r="A40" s="16" t="s">
        <v>433</v>
      </c>
      <c r="C40" s="77" t="s">
        <v>322</v>
      </c>
      <c r="D40" s="78" t="s">
        <v>434</v>
      </c>
      <c r="F40" s="77" t="s">
        <v>435</v>
      </c>
      <c r="G40" s="82">
        <v>11.05</v>
      </c>
      <c r="H40" s="82">
        <v>10.83</v>
      </c>
      <c r="I40" s="78">
        <v>10.68</v>
      </c>
    </row>
    <row r="41" spans="1:9" ht="16.5">
      <c r="A41" s="16" t="s">
        <v>436</v>
      </c>
      <c r="C41" s="77" t="s">
        <v>322</v>
      </c>
      <c r="D41" s="78" t="s">
        <v>437</v>
      </c>
      <c r="F41" s="77" t="s">
        <v>438</v>
      </c>
      <c r="G41" s="82">
        <v>11.05</v>
      </c>
      <c r="H41" s="82">
        <v>10.83</v>
      </c>
      <c r="I41" s="78">
        <v>10.68</v>
      </c>
    </row>
    <row r="42" spans="1:9" ht="16.5">
      <c r="A42" s="16" t="s">
        <v>439</v>
      </c>
      <c r="C42" s="77" t="s">
        <v>322</v>
      </c>
      <c r="D42" s="78" t="s">
        <v>440</v>
      </c>
      <c r="F42" s="77" t="s">
        <v>441</v>
      </c>
      <c r="G42" s="82">
        <v>11.05</v>
      </c>
      <c r="H42" s="82">
        <v>10.83</v>
      </c>
      <c r="I42" s="78">
        <v>10.68</v>
      </c>
    </row>
    <row r="43" spans="1:9" ht="16.5">
      <c r="A43" s="16" t="s">
        <v>442</v>
      </c>
      <c r="C43" s="77" t="s">
        <v>322</v>
      </c>
      <c r="D43" s="78" t="s">
        <v>443</v>
      </c>
      <c r="F43" s="77" t="s">
        <v>444</v>
      </c>
      <c r="G43" s="82">
        <v>11.05</v>
      </c>
      <c r="H43" s="82">
        <v>10.83</v>
      </c>
      <c r="I43" s="78">
        <v>10.68</v>
      </c>
    </row>
    <row r="44" spans="1:9" ht="16.5">
      <c r="A44" s="16" t="s">
        <v>445</v>
      </c>
      <c r="C44" s="77" t="s">
        <v>322</v>
      </c>
      <c r="D44" s="78" t="s">
        <v>446</v>
      </c>
      <c r="F44" s="77" t="s">
        <v>447</v>
      </c>
      <c r="G44" s="82">
        <v>11.05</v>
      </c>
      <c r="H44" s="82">
        <v>10.83</v>
      </c>
      <c r="I44" s="78">
        <v>10.68</v>
      </c>
    </row>
    <row r="45" spans="1:9" ht="16.5">
      <c r="A45" s="16" t="s">
        <v>448</v>
      </c>
      <c r="C45" s="77" t="s">
        <v>322</v>
      </c>
      <c r="D45" s="78" t="s">
        <v>449</v>
      </c>
      <c r="F45" s="77" t="s">
        <v>450</v>
      </c>
      <c r="G45" s="82">
        <v>11.05</v>
      </c>
      <c r="H45" s="82">
        <v>10.83</v>
      </c>
      <c r="I45" s="78">
        <v>10.68</v>
      </c>
    </row>
    <row r="46" spans="1:9" ht="16.5">
      <c r="A46" s="16" t="s">
        <v>451</v>
      </c>
      <c r="C46" s="77" t="s">
        <v>322</v>
      </c>
      <c r="D46" s="78" t="s">
        <v>452</v>
      </c>
      <c r="F46" s="77" t="s">
        <v>453</v>
      </c>
      <c r="G46" s="82">
        <v>11.05</v>
      </c>
      <c r="H46" s="82">
        <v>10.83</v>
      </c>
      <c r="I46" s="78">
        <v>10.68</v>
      </c>
    </row>
    <row r="47" spans="1:9" ht="16.5">
      <c r="A47" s="16" t="s">
        <v>454</v>
      </c>
      <c r="C47" s="77" t="s">
        <v>322</v>
      </c>
      <c r="D47" s="78" t="s">
        <v>455</v>
      </c>
      <c r="F47" s="77" t="s">
        <v>456</v>
      </c>
      <c r="G47" s="82">
        <v>11.05</v>
      </c>
      <c r="H47" s="82">
        <v>10.83</v>
      </c>
      <c r="I47" s="78">
        <v>10.68</v>
      </c>
    </row>
    <row r="48" spans="1:9" ht="16.5">
      <c r="A48" s="16" t="s">
        <v>457</v>
      </c>
      <c r="C48" s="77" t="s">
        <v>322</v>
      </c>
      <c r="D48" s="78" t="s">
        <v>458</v>
      </c>
      <c r="F48" s="77" t="s">
        <v>459</v>
      </c>
      <c r="G48" s="82">
        <v>11.05</v>
      </c>
      <c r="H48" s="82">
        <v>10.83</v>
      </c>
      <c r="I48" s="78">
        <v>10.68</v>
      </c>
    </row>
    <row r="49" spans="1:9" ht="17.25" thickBot="1">
      <c r="A49" s="88" t="s">
        <v>460</v>
      </c>
      <c r="C49" s="77" t="s">
        <v>322</v>
      </c>
      <c r="D49" s="78" t="s">
        <v>461</v>
      </c>
      <c r="F49" s="77" t="s">
        <v>462</v>
      </c>
      <c r="G49" s="82">
        <v>11.05</v>
      </c>
      <c r="H49" s="82">
        <v>10.83</v>
      </c>
      <c r="I49" s="78">
        <v>10.68</v>
      </c>
    </row>
    <row r="50" spans="1:9">
      <c r="C50" s="77" t="s">
        <v>322</v>
      </c>
      <c r="D50" s="78" t="s">
        <v>463</v>
      </c>
      <c r="F50" s="77" t="s">
        <v>464</v>
      </c>
      <c r="G50" s="82">
        <v>11.05</v>
      </c>
      <c r="H50" s="82">
        <v>10.83</v>
      </c>
      <c r="I50" s="78">
        <v>10.68</v>
      </c>
    </row>
    <row r="51" spans="1:9">
      <c r="C51" s="77" t="s">
        <v>322</v>
      </c>
      <c r="D51" s="78" t="s">
        <v>465</v>
      </c>
      <c r="F51" s="77" t="s">
        <v>466</v>
      </c>
      <c r="G51" s="82">
        <v>11.05</v>
      </c>
      <c r="H51" s="82">
        <v>10.83</v>
      </c>
      <c r="I51" s="78">
        <v>10.68</v>
      </c>
    </row>
    <row r="52" spans="1:9">
      <c r="C52" s="77" t="s">
        <v>322</v>
      </c>
      <c r="D52" s="78" t="s">
        <v>467</v>
      </c>
      <c r="F52" s="77" t="s">
        <v>468</v>
      </c>
      <c r="G52" s="82">
        <v>11.05</v>
      </c>
      <c r="H52" s="82">
        <v>10.83</v>
      </c>
      <c r="I52" s="78">
        <v>10.68</v>
      </c>
    </row>
    <row r="53" spans="1:9">
      <c r="C53" s="77" t="s">
        <v>322</v>
      </c>
      <c r="D53" s="78" t="s">
        <v>469</v>
      </c>
      <c r="F53" s="77" t="s">
        <v>470</v>
      </c>
      <c r="G53" s="82">
        <v>11.05</v>
      </c>
      <c r="H53" s="82">
        <v>10.83</v>
      </c>
      <c r="I53" s="78">
        <v>10.68</v>
      </c>
    </row>
    <row r="54" spans="1:9">
      <c r="C54" s="77" t="s">
        <v>322</v>
      </c>
      <c r="D54" s="78" t="s">
        <v>471</v>
      </c>
      <c r="F54" s="77" t="s">
        <v>472</v>
      </c>
      <c r="G54" s="82">
        <v>11.05</v>
      </c>
      <c r="H54" s="82">
        <v>10.83</v>
      </c>
      <c r="I54" s="78">
        <v>10.68</v>
      </c>
    </row>
    <row r="55" spans="1:9">
      <c r="C55" s="77" t="s">
        <v>322</v>
      </c>
      <c r="D55" s="78" t="s">
        <v>473</v>
      </c>
      <c r="F55" s="77" t="s">
        <v>474</v>
      </c>
      <c r="G55" s="82">
        <v>11.05</v>
      </c>
      <c r="H55" s="82">
        <v>10.83</v>
      </c>
      <c r="I55" s="78">
        <v>10.68</v>
      </c>
    </row>
    <row r="56" spans="1:9">
      <c r="C56" s="77" t="s">
        <v>322</v>
      </c>
      <c r="D56" s="78" t="s">
        <v>475</v>
      </c>
      <c r="F56" s="77" t="s">
        <v>476</v>
      </c>
      <c r="G56" s="82">
        <v>11.05</v>
      </c>
      <c r="H56" s="82">
        <v>10.83</v>
      </c>
      <c r="I56" s="78">
        <v>10.68</v>
      </c>
    </row>
    <row r="57" spans="1:9">
      <c r="C57" s="77" t="s">
        <v>322</v>
      </c>
      <c r="D57" s="78" t="s">
        <v>477</v>
      </c>
      <c r="F57" s="77" t="s">
        <v>478</v>
      </c>
      <c r="G57" s="82">
        <v>11.05</v>
      </c>
      <c r="H57" s="82">
        <v>10.83</v>
      </c>
      <c r="I57" s="78">
        <v>10.68</v>
      </c>
    </row>
    <row r="58" spans="1:9">
      <c r="C58" s="77" t="s">
        <v>322</v>
      </c>
      <c r="D58" s="78" t="s">
        <v>479</v>
      </c>
      <c r="F58" s="77" t="s">
        <v>480</v>
      </c>
      <c r="G58" s="82">
        <v>11.05</v>
      </c>
      <c r="H58" s="82">
        <v>10.83</v>
      </c>
      <c r="I58" s="78">
        <v>10.68</v>
      </c>
    </row>
    <row r="59" spans="1:9">
      <c r="C59" s="77" t="s">
        <v>322</v>
      </c>
      <c r="D59" s="78" t="s">
        <v>481</v>
      </c>
      <c r="F59" s="77" t="s">
        <v>482</v>
      </c>
      <c r="G59" s="82">
        <v>11.05</v>
      </c>
      <c r="H59" s="82">
        <v>10.83</v>
      </c>
      <c r="I59" s="78">
        <v>10.68</v>
      </c>
    </row>
    <row r="60" spans="1:9">
      <c r="C60" s="77" t="s">
        <v>322</v>
      </c>
      <c r="D60" s="78" t="s">
        <v>483</v>
      </c>
      <c r="F60" s="77" t="s">
        <v>484</v>
      </c>
      <c r="G60" s="82">
        <v>11.05</v>
      </c>
      <c r="H60" s="82">
        <v>10.83</v>
      </c>
      <c r="I60" s="78">
        <v>10.68</v>
      </c>
    </row>
    <row r="61" spans="1:9">
      <c r="C61" s="77" t="s">
        <v>322</v>
      </c>
      <c r="D61" s="78" t="s">
        <v>485</v>
      </c>
      <c r="F61" s="77" t="s">
        <v>486</v>
      </c>
      <c r="G61" s="82">
        <v>11.05</v>
      </c>
      <c r="H61" s="82">
        <v>10.83</v>
      </c>
      <c r="I61" s="78">
        <v>10.68</v>
      </c>
    </row>
    <row r="62" spans="1:9">
      <c r="C62" s="77" t="s">
        <v>322</v>
      </c>
      <c r="D62" s="78" t="s">
        <v>487</v>
      </c>
      <c r="F62" s="77" t="s">
        <v>488</v>
      </c>
      <c r="G62" s="82">
        <v>10.84</v>
      </c>
      <c r="H62" s="82">
        <v>10.66</v>
      </c>
      <c r="I62" s="78">
        <v>10.54</v>
      </c>
    </row>
    <row r="63" spans="1:9">
      <c r="C63" s="77" t="s">
        <v>322</v>
      </c>
      <c r="D63" s="78" t="s">
        <v>489</v>
      </c>
      <c r="F63" s="77" t="s">
        <v>490</v>
      </c>
      <c r="G63" s="82">
        <v>10.84</v>
      </c>
      <c r="H63" s="82">
        <v>10.66</v>
      </c>
      <c r="I63" s="78">
        <v>10.54</v>
      </c>
    </row>
    <row r="64" spans="1:9">
      <c r="C64" s="77" t="s">
        <v>322</v>
      </c>
      <c r="D64" s="78" t="s">
        <v>491</v>
      </c>
      <c r="F64" s="77" t="s">
        <v>492</v>
      </c>
      <c r="G64" s="82">
        <v>10.84</v>
      </c>
      <c r="H64" s="82">
        <v>10.66</v>
      </c>
      <c r="I64" s="78">
        <v>10.54</v>
      </c>
    </row>
    <row r="65" spans="3:9">
      <c r="C65" s="77" t="s">
        <v>322</v>
      </c>
      <c r="D65" s="78" t="s">
        <v>493</v>
      </c>
      <c r="F65" s="77" t="s">
        <v>494</v>
      </c>
      <c r="G65" s="82">
        <v>10.84</v>
      </c>
      <c r="H65" s="82">
        <v>10.66</v>
      </c>
      <c r="I65" s="78">
        <v>10.54</v>
      </c>
    </row>
    <row r="66" spans="3:9">
      <c r="C66" s="77" t="s">
        <v>322</v>
      </c>
      <c r="D66" s="78" t="s">
        <v>495</v>
      </c>
      <c r="F66" s="77" t="s">
        <v>496</v>
      </c>
      <c r="G66" s="82">
        <v>10.84</v>
      </c>
      <c r="H66" s="82">
        <v>10.66</v>
      </c>
      <c r="I66" s="78">
        <v>10.54</v>
      </c>
    </row>
    <row r="67" spans="3:9">
      <c r="C67" s="77" t="s">
        <v>322</v>
      </c>
      <c r="D67" s="78" t="s">
        <v>497</v>
      </c>
      <c r="F67" s="77" t="s">
        <v>498</v>
      </c>
      <c r="G67" s="82">
        <v>10.84</v>
      </c>
      <c r="H67" s="82">
        <v>10.66</v>
      </c>
      <c r="I67" s="78">
        <v>10.54</v>
      </c>
    </row>
    <row r="68" spans="3:9">
      <c r="C68" s="77" t="s">
        <v>322</v>
      </c>
      <c r="D68" s="78" t="s">
        <v>499</v>
      </c>
      <c r="F68" s="77" t="s">
        <v>500</v>
      </c>
      <c r="G68" s="82">
        <v>10.84</v>
      </c>
      <c r="H68" s="82">
        <v>10.66</v>
      </c>
      <c r="I68" s="78">
        <v>10.54</v>
      </c>
    </row>
    <row r="69" spans="3:9">
      <c r="C69" s="77" t="s">
        <v>322</v>
      </c>
      <c r="D69" s="78" t="s">
        <v>501</v>
      </c>
      <c r="F69" s="77" t="s">
        <v>502</v>
      </c>
      <c r="G69" s="82">
        <v>10.84</v>
      </c>
      <c r="H69" s="82">
        <v>10.66</v>
      </c>
      <c r="I69" s="78">
        <v>10.54</v>
      </c>
    </row>
    <row r="70" spans="3:9">
      <c r="C70" s="77" t="s">
        <v>322</v>
      </c>
      <c r="D70" s="78" t="s">
        <v>503</v>
      </c>
      <c r="F70" s="77" t="s">
        <v>504</v>
      </c>
      <c r="G70" s="82">
        <v>10.84</v>
      </c>
      <c r="H70" s="82">
        <v>10.66</v>
      </c>
      <c r="I70" s="78">
        <v>10.54</v>
      </c>
    </row>
    <row r="71" spans="3:9">
      <c r="C71" s="77" t="s">
        <v>322</v>
      </c>
      <c r="D71" s="78" t="s">
        <v>505</v>
      </c>
      <c r="F71" s="77" t="s">
        <v>506</v>
      </c>
      <c r="G71" s="82">
        <v>10.84</v>
      </c>
      <c r="H71" s="82">
        <v>10.66</v>
      </c>
      <c r="I71" s="78">
        <v>10.54</v>
      </c>
    </row>
    <row r="72" spans="3:9">
      <c r="C72" s="77" t="s">
        <v>322</v>
      </c>
      <c r="D72" s="78" t="s">
        <v>507</v>
      </c>
      <c r="F72" s="77" t="s">
        <v>508</v>
      </c>
      <c r="G72" s="82">
        <v>10.84</v>
      </c>
      <c r="H72" s="82">
        <v>10.66</v>
      </c>
      <c r="I72" s="78">
        <v>10.54</v>
      </c>
    </row>
    <row r="73" spans="3:9">
      <c r="C73" s="77" t="s">
        <v>322</v>
      </c>
      <c r="D73" s="78" t="s">
        <v>509</v>
      </c>
      <c r="F73" s="77" t="s">
        <v>510</v>
      </c>
      <c r="G73" s="82">
        <v>10.84</v>
      </c>
      <c r="H73" s="82">
        <v>10.66</v>
      </c>
      <c r="I73" s="78">
        <v>10.54</v>
      </c>
    </row>
    <row r="74" spans="3:9">
      <c r="C74" s="77" t="s">
        <v>322</v>
      </c>
      <c r="D74" s="78" t="s">
        <v>511</v>
      </c>
      <c r="F74" s="77" t="s">
        <v>512</v>
      </c>
      <c r="G74" s="82">
        <v>10.84</v>
      </c>
      <c r="H74" s="82">
        <v>10.66</v>
      </c>
      <c r="I74" s="78">
        <v>10.54</v>
      </c>
    </row>
    <row r="75" spans="3:9">
      <c r="C75" s="77" t="s">
        <v>322</v>
      </c>
      <c r="D75" s="78" t="s">
        <v>513</v>
      </c>
      <c r="F75" s="77" t="s">
        <v>514</v>
      </c>
      <c r="G75" s="82">
        <v>10.84</v>
      </c>
      <c r="H75" s="82">
        <v>10.66</v>
      </c>
      <c r="I75" s="78">
        <v>10.54</v>
      </c>
    </row>
    <row r="76" spans="3:9">
      <c r="C76" s="77" t="s">
        <v>322</v>
      </c>
      <c r="D76" s="78" t="s">
        <v>515</v>
      </c>
      <c r="F76" s="77" t="s">
        <v>516</v>
      </c>
      <c r="G76" s="82">
        <v>10.84</v>
      </c>
      <c r="H76" s="82">
        <v>10.66</v>
      </c>
      <c r="I76" s="78">
        <v>10.54</v>
      </c>
    </row>
    <row r="77" spans="3:9">
      <c r="C77" s="77" t="s">
        <v>322</v>
      </c>
      <c r="D77" s="78" t="s">
        <v>517</v>
      </c>
      <c r="F77" s="77" t="s">
        <v>518</v>
      </c>
      <c r="G77" s="82">
        <v>10.84</v>
      </c>
      <c r="H77" s="82">
        <v>10.66</v>
      </c>
      <c r="I77" s="78">
        <v>10.54</v>
      </c>
    </row>
    <row r="78" spans="3:9">
      <c r="C78" s="77" t="s">
        <v>322</v>
      </c>
      <c r="D78" s="78" t="s">
        <v>519</v>
      </c>
      <c r="F78" s="77" t="s">
        <v>520</v>
      </c>
      <c r="G78" s="82">
        <v>10.84</v>
      </c>
      <c r="H78" s="82">
        <v>10.66</v>
      </c>
      <c r="I78" s="78">
        <v>10.54</v>
      </c>
    </row>
    <row r="79" spans="3:9">
      <c r="C79" s="77" t="s">
        <v>322</v>
      </c>
      <c r="D79" s="78" t="s">
        <v>521</v>
      </c>
      <c r="F79" s="77" t="s">
        <v>522</v>
      </c>
      <c r="G79" s="82">
        <v>10.84</v>
      </c>
      <c r="H79" s="82">
        <v>10.66</v>
      </c>
      <c r="I79" s="78">
        <v>10.54</v>
      </c>
    </row>
    <row r="80" spans="3:9">
      <c r="C80" s="77" t="s">
        <v>322</v>
      </c>
      <c r="D80" s="78" t="s">
        <v>523</v>
      </c>
      <c r="F80" s="77" t="s">
        <v>524</v>
      </c>
      <c r="G80" s="82">
        <v>10.84</v>
      </c>
      <c r="H80" s="82">
        <v>10.66</v>
      </c>
      <c r="I80" s="78">
        <v>10.54</v>
      </c>
    </row>
    <row r="81" spans="3:9">
      <c r="C81" s="77" t="s">
        <v>322</v>
      </c>
      <c r="D81" s="78" t="s">
        <v>525</v>
      </c>
      <c r="F81" s="77" t="s">
        <v>526</v>
      </c>
      <c r="G81" s="82">
        <v>10.84</v>
      </c>
      <c r="H81" s="82">
        <v>10.66</v>
      </c>
      <c r="I81" s="78">
        <v>10.54</v>
      </c>
    </row>
    <row r="82" spans="3:9">
      <c r="C82" s="77" t="s">
        <v>322</v>
      </c>
      <c r="D82" s="78" t="s">
        <v>527</v>
      </c>
      <c r="F82" s="77" t="s">
        <v>528</v>
      </c>
      <c r="G82" s="82">
        <v>10.84</v>
      </c>
      <c r="H82" s="82">
        <v>10.66</v>
      </c>
      <c r="I82" s="78">
        <v>10.54</v>
      </c>
    </row>
    <row r="83" spans="3:9">
      <c r="C83" s="77" t="s">
        <v>322</v>
      </c>
      <c r="D83" s="78" t="s">
        <v>529</v>
      </c>
      <c r="F83" s="77" t="s">
        <v>530</v>
      </c>
      <c r="G83" s="82">
        <v>10.84</v>
      </c>
      <c r="H83" s="82">
        <v>10.66</v>
      </c>
      <c r="I83" s="78">
        <v>10.54</v>
      </c>
    </row>
    <row r="84" spans="3:9">
      <c r="C84" s="77" t="s">
        <v>322</v>
      </c>
      <c r="D84" s="78" t="s">
        <v>531</v>
      </c>
      <c r="F84" s="77" t="s">
        <v>532</v>
      </c>
      <c r="G84" s="82">
        <v>10.84</v>
      </c>
      <c r="H84" s="82">
        <v>10.66</v>
      </c>
      <c r="I84" s="78">
        <v>10.54</v>
      </c>
    </row>
    <row r="85" spans="3:9">
      <c r="C85" s="77" t="s">
        <v>322</v>
      </c>
      <c r="D85" s="78" t="s">
        <v>533</v>
      </c>
      <c r="F85" s="77" t="s">
        <v>534</v>
      </c>
      <c r="G85" s="82">
        <v>10.84</v>
      </c>
      <c r="H85" s="82">
        <v>10.66</v>
      </c>
      <c r="I85" s="78">
        <v>10.54</v>
      </c>
    </row>
    <row r="86" spans="3:9">
      <c r="C86" s="77" t="s">
        <v>322</v>
      </c>
      <c r="D86" s="78" t="s">
        <v>535</v>
      </c>
      <c r="F86" s="77" t="s">
        <v>536</v>
      </c>
      <c r="G86" s="82">
        <v>10.7</v>
      </c>
      <c r="H86" s="82">
        <v>10.55</v>
      </c>
      <c r="I86" s="78">
        <v>10.45</v>
      </c>
    </row>
    <row r="87" spans="3:9">
      <c r="C87" s="77" t="s">
        <v>322</v>
      </c>
      <c r="D87" s="78" t="s">
        <v>537</v>
      </c>
      <c r="F87" s="77" t="s">
        <v>538</v>
      </c>
      <c r="G87" s="82">
        <v>10.7</v>
      </c>
      <c r="H87" s="82">
        <v>10.55</v>
      </c>
      <c r="I87" s="78">
        <v>10.45</v>
      </c>
    </row>
    <row r="88" spans="3:9">
      <c r="C88" s="77" t="s">
        <v>322</v>
      </c>
      <c r="D88" s="78" t="s">
        <v>539</v>
      </c>
      <c r="F88" s="77" t="s">
        <v>540</v>
      </c>
      <c r="G88" s="82">
        <v>10.7</v>
      </c>
      <c r="H88" s="82">
        <v>10.55</v>
      </c>
      <c r="I88" s="78">
        <v>10.45</v>
      </c>
    </row>
    <row r="89" spans="3:9">
      <c r="C89" s="77" t="s">
        <v>322</v>
      </c>
      <c r="D89" s="78" t="s">
        <v>541</v>
      </c>
      <c r="F89" s="77" t="s">
        <v>542</v>
      </c>
      <c r="G89" s="82">
        <v>10.7</v>
      </c>
      <c r="H89" s="82">
        <v>10.55</v>
      </c>
      <c r="I89" s="78">
        <v>10.45</v>
      </c>
    </row>
    <row r="90" spans="3:9">
      <c r="C90" s="77" t="s">
        <v>322</v>
      </c>
      <c r="D90" s="78" t="s">
        <v>543</v>
      </c>
      <c r="F90" s="77" t="s">
        <v>544</v>
      </c>
      <c r="G90" s="82">
        <v>10.7</v>
      </c>
      <c r="H90" s="82">
        <v>10.55</v>
      </c>
      <c r="I90" s="78">
        <v>10.45</v>
      </c>
    </row>
    <row r="91" spans="3:9">
      <c r="C91" s="77" t="s">
        <v>322</v>
      </c>
      <c r="D91" s="78" t="s">
        <v>545</v>
      </c>
      <c r="F91" s="77" t="s">
        <v>546</v>
      </c>
      <c r="G91" s="82">
        <v>10.7</v>
      </c>
      <c r="H91" s="82">
        <v>10.55</v>
      </c>
      <c r="I91" s="78">
        <v>10.45</v>
      </c>
    </row>
    <row r="92" spans="3:9">
      <c r="C92" s="77" t="s">
        <v>322</v>
      </c>
      <c r="D92" s="78" t="s">
        <v>547</v>
      </c>
      <c r="F92" s="77" t="s">
        <v>548</v>
      </c>
      <c r="G92" s="82">
        <v>10.7</v>
      </c>
      <c r="H92" s="82">
        <v>10.55</v>
      </c>
      <c r="I92" s="78">
        <v>10.45</v>
      </c>
    </row>
    <row r="93" spans="3:9">
      <c r="C93" s="77" t="s">
        <v>322</v>
      </c>
      <c r="D93" s="78" t="s">
        <v>549</v>
      </c>
      <c r="F93" s="77" t="s">
        <v>550</v>
      </c>
      <c r="G93" s="82">
        <v>10.7</v>
      </c>
      <c r="H93" s="82">
        <v>10.55</v>
      </c>
      <c r="I93" s="78">
        <v>10.45</v>
      </c>
    </row>
    <row r="94" spans="3:9">
      <c r="C94" s="77" t="s">
        <v>322</v>
      </c>
      <c r="D94" s="78" t="s">
        <v>551</v>
      </c>
      <c r="F94" s="77" t="s">
        <v>552</v>
      </c>
      <c r="G94" s="82">
        <v>10.7</v>
      </c>
      <c r="H94" s="82">
        <v>10.55</v>
      </c>
      <c r="I94" s="78">
        <v>10.45</v>
      </c>
    </row>
    <row r="95" spans="3:9">
      <c r="C95" s="77" t="s">
        <v>322</v>
      </c>
      <c r="D95" s="78" t="s">
        <v>553</v>
      </c>
      <c r="F95" s="77" t="s">
        <v>554</v>
      </c>
      <c r="G95" s="82">
        <v>10.7</v>
      </c>
      <c r="H95" s="82">
        <v>10.55</v>
      </c>
      <c r="I95" s="78">
        <v>10.45</v>
      </c>
    </row>
    <row r="96" spans="3:9">
      <c r="C96" s="77" t="s">
        <v>322</v>
      </c>
      <c r="D96" s="78" t="s">
        <v>555</v>
      </c>
      <c r="F96" s="77" t="s">
        <v>556</v>
      </c>
      <c r="G96" s="82">
        <v>10.7</v>
      </c>
      <c r="H96" s="82">
        <v>10.55</v>
      </c>
      <c r="I96" s="78">
        <v>10.45</v>
      </c>
    </row>
    <row r="97" spans="3:9">
      <c r="C97" s="77" t="s">
        <v>322</v>
      </c>
      <c r="D97" s="78" t="s">
        <v>557</v>
      </c>
      <c r="F97" s="77" t="s">
        <v>558</v>
      </c>
      <c r="G97" s="82">
        <v>10.7</v>
      </c>
      <c r="H97" s="82">
        <v>10.55</v>
      </c>
      <c r="I97" s="78">
        <v>10.45</v>
      </c>
    </row>
    <row r="98" spans="3:9">
      <c r="C98" s="77" t="s">
        <v>322</v>
      </c>
      <c r="D98" s="78" t="s">
        <v>559</v>
      </c>
      <c r="F98" s="77" t="s">
        <v>560</v>
      </c>
      <c r="G98" s="82">
        <v>10.7</v>
      </c>
      <c r="H98" s="82">
        <v>10.55</v>
      </c>
      <c r="I98" s="78">
        <v>10.45</v>
      </c>
    </row>
    <row r="99" spans="3:9">
      <c r="C99" s="77" t="s">
        <v>322</v>
      </c>
      <c r="D99" s="78" t="s">
        <v>561</v>
      </c>
      <c r="F99" s="77" t="s">
        <v>562</v>
      </c>
      <c r="G99" s="82">
        <v>10.7</v>
      </c>
      <c r="H99" s="82">
        <v>10.55</v>
      </c>
      <c r="I99" s="78">
        <v>10.45</v>
      </c>
    </row>
    <row r="100" spans="3:9">
      <c r="C100" s="77" t="s">
        <v>322</v>
      </c>
      <c r="D100" s="78" t="s">
        <v>563</v>
      </c>
      <c r="F100" s="77" t="s">
        <v>564</v>
      </c>
      <c r="G100" s="82">
        <v>10.7</v>
      </c>
      <c r="H100" s="82">
        <v>10.55</v>
      </c>
      <c r="I100" s="78">
        <v>10.45</v>
      </c>
    </row>
    <row r="101" spans="3:9">
      <c r="C101" s="77" t="s">
        <v>322</v>
      </c>
      <c r="D101" s="78" t="s">
        <v>565</v>
      </c>
      <c r="F101" s="77" t="s">
        <v>566</v>
      </c>
      <c r="G101" s="82">
        <v>10.7</v>
      </c>
      <c r="H101" s="82">
        <v>10.55</v>
      </c>
      <c r="I101" s="78">
        <v>10.45</v>
      </c>
    </row>
    <row r="102" spans="3:9">
      <c r="C102" s="77" t="s">
        <v>322</v>
      </c>
      <c r="D102" s="78" t="s">
        <v>567</v>
      </c>
      <c r="F102" s="77" t="s">
        <v>568</v>
      </c>
      <c r="G102" s="82">
        <v>10.7</v>
      </c>
      <c r="H102" s="82">
        <v>10.55</v>
      </c>
      <c r="I102" s="78">
        <v>10.45</v>
      </c>
    </row>
    <row r="103" spans="3:9">
      <c r="C103" s="77" t="s">
        <v>322</v>
      </c>
      <c r="D103" s="78" t="s">
        <v>569</v>
      </c>
      <c r="F103" s="77" t="s">
        <v>570</v>
      </c>
      <c r="G103" s="82">
        <v>10.7</v>
      </c>
      <c r="H103" s="82">
        <v>10.55</v>
      </c>
      <c r="I103" s="78">
        <v>10.45</v>
      </c>
    </row>
    <row r="104" spans="3:9">
      <c r="C104" s="77" t="s">
        <v>322</v>
      </c>
      <c r="D104" s="78" t="s">
        <v>571</v>
      </c>
      <c r="F104" s="77" t="s">
        <v>572</v>
      </c>
      <c r="G104" s="82">
        <v>10.7</v>
      </c>
      <c r="H104" s="82">
        <v>10.55</v>
      </c>
      <c r="I104" s="78">
        <v>10.45</v>
      </c>
    </row>
    <row r="105" spans="3:9">
      <c r="C105" s="77" t="s">
        <v>322</v>
      </c>
      <c r="D105" s="78" t="s">
        <v>573</v>
      </c>
      <c r="F105" s="77" t="s">
        <v>574</v>
      </c>
      <c r="G105" s="82">
        <v>10.7</v>
      </c>
      <c r="H105" s="82">
        <v>10.55</v>
      </c>
      <c r="I105" s="78">
        <v>10.45</v>
      </c>
    </row>
    <row r="106" spans="3:9">
      <c r="C106" s="77" t="s">
        <v>322</v>
      </c>
      <c r="D106" s="78" t="s">
        <v>575</v>
      </c>
      <c r="F106" s="77" t="s">
        <v>576</v>
      </c>
      <c r="G106" s="82">
        <v>10.7</v>
      </c>
      <c r="H106" s="82">
        <v>10.55</v>
      </c>
      <c r="I106" s="78">
        <v>10.45</v>
      </c>
    </row>
    <row r="107" spans="3:9">
      <c r="C107" s="77" t="s">
        <v>322</v>
      </c>
      <c r="D107" s="78" t="s">
        <v>577</v>
      </c>
      <c r="F107" s="77" t="s">
        <v>578</v>
      </c>
      <c r="G107" s="82">
        <v>10.7</v>
      </c>
      <c r="H107" s="82">
        <v>10.55</v>
      </c>
      <c r="I107" s="78">
        <v>10.45</v>
      </c>
    </row>
    <row r="108" spans="3:9">
      <c r="C108" s="77" t="s">
        <v>322</v>
      </c>
      <c r="D108" s="78" t="s">
        <v>579</v>
      </c>
      <c r="F108" s="77" t="s">
        <v>580</v>
      </c>
      <c r="G108" s="82">
        <v>10.7</v>
      </c>
      <c r="H108" s="82">
        <v>10.55</v>
      </c>
      <c r="I108" s="78">
        <v>10.45</v>
      </c>
    </row>
    <row r="109" spans="3:9">
      <c r="C109" s="77" t="s">
        <v>322</v>
      </c>
      <c r="D109" s="78" t="s">
        <v>581</v>
      </c>
      <c r="F109" s="77" t="s">
        <v>582</v>
      </c>
      <c r="G109" s="82">
        <v>10.7</v>
      </c>
      <c r="H109" s="82">
        <v>10.55</v>
      </c>
      <c r="I109" s="78">
        <v>10.45</v>
      </c>
    </row>
    <row r="110" spans="3:9">
      <c r="C110" s="77" t="s">
        <v>322</v>
      </c>
      <c r="D110" s="78" t="s">
        <v>583</v>
      </c>
      <c r="F110" s="77" t="s">
        <v>584</v>
      </c>
      <c r="G110" s="82">
        <v>10.7</v>
      </c>
      <c r="H110" s="82">
        <v>10.55</v>
      </c>
      <c r="I110" s="78">
        <v>10.45</v>
      </c>
    </row>
    <row r="111" spans="3:9">
      <c r="C111" s="77" t="s">
        <v>322</v>
      </c>
      <c r="D111" s="78" t="s">
        <v>585</v>
      </c>
      <c r="F111" s="77" t="s">
        <v>586</v>
      </c>
      <c r="G111" s="82">
        <v>10.7</v>
      </c>
      <c r="H111" s="82">
        <v>10.55</v>
      </c>
      <c r="I111" s="78">
        <v>10.45</v>
      </c>
    </row>
    <row r="112" spans="3:9">
      <c r="C112" s="77" t="s">
        <v>322</v>
      </c>
      <c r="D112" s="78" t="s">
        <v>587</v>
      </c>
      <c r="F112" s="77" t="s">
        <v>588</v>
      </c>
      <c r="G112" s="82">
        <v>10.7</v>
      </c>
      <c r="H112" s="82">
        <v>10.55</v>
      </c>
      <c r="I112" s="78">
        <v>10.45</v>
      </c>
    </row>
    <row r="113" spans="3:9">
      <c r="C113" s="77" t="s">
        <v>322</v>
      </c>
      <c r="D113" s="78" t="s">
        <v>589</v>
      </c>
      <c r="F113" s="77" t="s">
        <v>590</v>
      </c>
      <c r="G113" s="82">
        <v>10.7</v>
      </c>
      <c r="H113" s="82">
        <v>10.55</v>
      </c>
      <c r="I113" s="78">
        <v>10.45</v>
      </c>
    </row>
    <row r="114" spans="3:9">
      <c r="C114" s="77" t="s">
        <v>322</v>
      </c>
      <c r="D114" s="78" t="s">
        <v>591</v>
      </c>
      <c r="F114" s="77" t="s">
        <v>592</v>
      </c>
      <c r="G114" s="82">
        <v>10.7</v>
      </c>
      <c r="H114" s="82">
        <v>10.55</v>
      </c>
      <c r="I114" s="78">
        <v>10.45</v>
      </c>
    </row>
    <row r="115" spans="3:9">
      <c r="C115" s="77" t="s">
        <v>322</v>
      </c>
      <c r="D115" s="78" t="s">
        <v>593</v>
      </c>
      <c r="F115" s="77" t="s">
        <v>594</v>
      </c>
      <c r="G115" s="82">
        <v>10.7</v>
      </c>
      <c r="H115" s="82">
        <v>10.55</v>
      </c>
      <c r="I115" s="78">
        <v>10.45</v>
      </c>
    </row>
    <row r="116" spans="3:9">
      <c r="C116" s="77" t="s">
        <v>322</v>
      </c>
      <c r="D116" s="78" t="s">
        <v>595</v>
      </c>
      <c r="F116" s="77" t="s">
        <v>596</v>
      </c>
      <c r="G116" s="82">
        <v>10.7</v>
      </c>
      <c r="H116" s="82">
        <v>10.55</v>
      </c>
      <c r="I116" s="78">
        <v>10.45</v>
      </c>
    </row>
    <row r="117" spans="3:9">
      <c r="C117" s="77" t="s">
        <v>322</v>
      </c>
      <c r="D117" s="78" t="s">
        <v>597</v>
      </c>
      <c r="F117" s="77" t="s">
        <v>598</v>
      </c>
      <c r="G117" s="82">
        <v>10.7</v>
      </c>
      <c r="H117" s="82">
        <v>10.55</v>
      </c>
      <c r="I117" s="78">
        <v>10.45</v>
      </c>
    </row>
    <row r="118" spans="3:9">
      <c r="C118" s="77" t="s">
        <v>322</v>
      </c>
      <c r="D118" s="78" t="s">
        <v>599</v>
      </c>
      <c r="F118" s="77" t="s">
        <v>600</v>
      </c>
      <c r="G118" s="82">
        <v>10.7</v>
      </c>
      <c r="H118" s="82">
        <v>10.55</v>
      </c>
      <c r="I118" s="78">
        <v>10.45</v>
      </c>
    </row>
    <row r="119" spans="3:9">
      <c r="C119" s="77" t="s">
        <v>322</v>
      </c>
      <c r="D119" s="78" t="s">
        <v>601</v>
      </c>
      <c r="F119" s="77" t="s">
        <v>602</v>
      </c>
      <c r="G119" s="82">
        <v>10.7</v>
      </c>
      <c r="H119" s="82">
        <v>10.55</v>
      </c>
      <c r="I119" s="78">
        <v>10.45</v>
      </c>
    </row>
    <row r="120" spans="3:9">
      <c r="C120" s="77" t="s">
        <v>322</v>
      </c>
      <c r="D120" s="78" t="s">
        <v>603</v>
      </c>
      <c r="F120" s="77" t="s">
        <v>604</v>
      </c>
      <c r="G120" s="82">
        <v>10.7</v>
      </c>
      <c r="H120" s="82">
        <v>10.55</v>
      </c>
      <c r="I120" s="78">
        <v>10.45</v>
      </c>
    </row>
    <row r="121" spans="3:9">
      <c r="C121" s="77" t="s">
        <v>322</v>
      </c>
      <c r="D121" s="78" t="s">
        <v>605</v>
      </c>
      <c r="F121" s="77" t="s">
        <v>606</v>
      </c>
      <c r="G121" s="82">
        <v>10.7</v>
      </c>
      <c r="H121" s="82">
        <v>10.55</v>
      </c>
      <c r="I121" s="78">
        <v>10.45</v>
      </c>
    </row>
    <row r="122" spans="3:9">
      <c r="C122" s="77" t="s">
        <v>322</v>
      </c>
      <c r="D122" s="78" t="s">
        <v>607</v>
      </c>
      <c r="F122" s="77" t="s">
        <v>608</v>
      </c>
      <c r="G122" s="82">
        <v>10.7</v>
      </c>
      <c r="H122" s="82">
        <v>10.55</v>
      </c>
      <c r="I122" s="78">
        <v>10.45</v>
      </c>
    </row>
    <row r="123" spans="3:9">
      <c r="C123" s="77" t="s">
        <v>322</v>
      </c>
      <c r="D123" s="78" t="s">
        <v>609</v>
      </c>
      <c r="F123" s="77" t="s">
        <v>610</v>
      </c>
      <c r="G123" s="82">
        <v>10.7</v>
      </c>
      <c r="H123" s="82">
        <v>10.55</v>
      </c>
      <c r="I123" s="78">
        <v>10.45</v>
      </c>
    </row>
    <row r="124" spans="3:9">
      <c r="C124" s="77" t="s">
        <v>322</v>
      </c>
      <c r="D124" s="78" t="s">
        <v>611</v>
      </c>
      <c r="F124" s="77" t="s">
        <v>612</v>
      </c>
      <c r="G124" s="82">
        <v>10.7</v>
      </c>
      <c r="H124" s="82">
        <v>10.55</v>
      </c>
      <c r="I124" s="78">
        <v>10.45</v>
      </c>
    </row>
    <row r="125" spans="3:9">
      <c r="C125" s="77" t="s">
        <v>322</v>
      </c>
      <c r="D125" s="78" t="s">
        <v>613</v>
      </c>
      <c r="F125" s="77" t="s">
        <v>614</v>
      </c>
      <c r="G125" s="82">
        <v>10.7</v>
      </c>
      <c r="H125" s="82">
        <v>10.55</v>
      </c>
      <c r="I125" s="78">
        <v>10.45</v>
      </c>
    </row>
    <row r="126" spans="3:9">
      <c r="C126" s="77" t="s">
        <v>322</v>
      </c>
      <c r="D126" s="78" t="s">
        <v>615</v>
      </c>
      <c r="F126" s="77" t="s">
        <v>616</v>
      </c>
      <c r="G126" s="82">
        <v>10.7</v>
      </c>
      <c r="H126" s="82">
        <v>10.55</v>
      </c>
      <c r="I126" s="78">
        <v>10.45</v>
      </c>
    </row>
    <row r="127" spans="3:9">
      <c r="C127" s="77" t="s">
        <v>322</v>
      </c>
      <c r="D127" s="78" t="s">
        <v>617</v>
      </c>
      <c r="F127" s="77" t="s">
        <v>618</v>
      </c>
      <c r="G127" s="82">
        <v>10.7</v>
      </c>
      <c r="H127" s="82">
        <v>10.55</v>
      </c>
      <c r="I127" s="78">
        <v>10.45</v>
      </c>
    </row>
    <row r="128" spans="3:9">
      <c r="C128" s="77" t="s">
        <v>322</v>
      </c>
      <c r="D128" s="78" t="s">
        <v>619</v>
      </c>
      <c r="F128" s="77" t="s">
        <v>620</v>
      </c>
      <c r="G128" s="82">
        <v>10.7</v>
      </c>
      <c r="H128" s="82">
        <v>10.55</v>
      </c>
      <c r="I128" s="78">
        <v>10.45</v>
      </c>
    </row>
    <row r="129" spans="3:9">
      <c r="C129" s="77" t="s">
        <v>322</v>
      </c>
      <c r="D129" s="78" t="s">
        <v>621</v>
      </c>
      <c r="F129" s="77" t="s">
        <v>622</v>
      </c>
      <c r="G129" s="82">
        <v>10.7</v>
      </c>
      <c r="H129" s="82">
        <v>10.55</v>
      </c>
      <c r="I129" s="78">
        <v>10.45</v>
      </c>
    </row>
    <row r="130" spans="3:9">
      <c r="C130" s="77" t="s">
        <v>322</v>
      </c>
      <c r="D130" s="78" t="s">
        <v>623</v>
      </c>
      <c r="F130" s="77" t="s">
        <v>624</v>
      </c>
      <c r="G130" s="82">
        <v>10.7</v>
      </c>
      <c r="H130" s="82">
        <v>10.55</v>
      </c>
      <c r="I130" s="78">
        <v>10.45</v>
      </c>
    </row>
    <row r="131" spans="3:9">
      <c r="C131" s="77" t="s">
        <v>322</v>
      </c>
      <c r="D131" s="78" t="s">
        <v>625</v>
      </c>
      <c r="F131" s="77" t="s">
        <v>626</v>
      </c>
      <c r="G131" s="82">
        <v>10.7</v>
      </c>
      <c r="H131" s="82">
        <v>10.55</v>
      </c>
      <c r="I131" s="78">
        <v>10.45</v>
      </c>
    </row>
    <row r="132" spans="3:9">
      <c r="C132" s="77" t="s">
        <v>322</v>
      </c>
      <c r="D132" s="78" t="s">
        <v>627</v>
      </c>
      <c r="F132" s="77" t="s">
        <v>628</v>
      </c>
      <c r="G132" s="82">
        <v>10.7</v>
      </c>
      <c r="H132" s="82">
        <v>10.55</v>
      </c>
      <c r="I132" s="78">
        <v>10.45</v>
      </c>
    </row>
    <row r="133" spans="3:9">
      <c r="C133" s="77" t="s">
        <v>322</v>
      </c>
      <c r="D133" s="78" t="s">
        <v>629</v>
      </c>
      <c r="F133" s="77" t="s">
        <v>630</v>
      </c>
      <c r="G133" s="82">
        <v>10.7</v>
      </c>
      <c r="H133" s="82">
        <v>10.55</v>
      </c>
      <c r="I133" s="78">
        <v>10.45</v>
      </c>
    </row>
    <row r="134" spans="3:9">
      <c r="C134" s="77" t="s">
        <v>322</v>
      </c>
      <c r="D134" s="78" t="s">
        <v>631</v>
      </c>
      <c r="F134" s="77" t="s">
        <v>632</v>
      </c>
      <c r="G134" s="82">
        <v>10.7</v>
      </c>
      <c r="H134" s="82">
        <v>10.55</v>
      </c>
      <c r="I134" s="78">
        <v>10.45</v>
      </c>
    </row>
    <row r="135" spans="3:9">
      <c r="C135" s="77" t="s">
        <v>322</v>
      </c>
      <c r="D135" s="78" t="s">
        <v>633</v>
      </c>
      <c r="F135" s="77" t="s">
        <v>634</v>
      </c>
      <c r="G135" s="82">
        <v>10.7</v>
      </c>
      <c r="H135" s="82">
        <v>10.55</v>
      </c>
      <c r="I135" s="78">
        <v>10.45</v>
      </c>
    </row>
    <row r="136" spans="3:9">
      <c r="C136" s="77" t="s">
        <v>322</v>
      </c>
      <c r="D136" s="78" t="s">
        <v>635</v>
      </c>
      <c r="F136" s="77" t="s">
        <v>636</v>
      </c>
      <c r="G136" s="82">
        <v>10.7</v>
      </c>
      <c r="H136" s="82">
        <v>10.55</v>
      </c>
      <c r="I136" s="78">
        <v>10.45</v>
      </c>
    </row>
    <row r="137" spans="3:9">
      <c r="C137" s="77" t="s">
        <v>322</v>
      </c>
      <c r="D137" s="78" t="s">
        <v>637</v>
      </c>
      <c r="F137" s="77" t="s">
        <v>638</v>
      </c>
      <c r="G137" s="82">
        <v>10.7</v>
      </c>
      <c r="H137" s="82">
        <v>10.55</v>
      </c>
      <c r="I137" s="78">
        <v>10.45</v>
      </c>
    </row>
    <row r="138" spans="3:9">
      <c r="C138" s="77" t="s">
        <v>322</v>
      </c>
      <c r="D138" s="78" t="s">
        <v>639</v>
      </c>
      <c r="F138" s="77" t="s">
        <v>640</v>
      </c>
      <c r="G138" s="82">
        <v>10.7</v>
      </c>
      <c r="H138" s="82">
        <v>10.55</v>
      </c>
      <c r="I138" s="78">
        <v>10.45</v>
      </c>
    </row>
    <row r="139" spans="3:9">
      <c r="C139" s="77" t="s">
        <v>322</v>
      </c>
      <c r="D139" s="78" t="s">
        <v>641</v>
      </c>
      <c r="F139" s="77" t="s">
        <v>642</v>
      </c>
      <c r="G139" s="82">
        <v>10.7</v>
      </c>
      <c r="H139" s="82">
        <v>10.55</v>
      </c>
      <c r="I139" s="78">
        <v>10.45</v>
      </c>
    </row>
    <row r="140" spans="3:9">
      <c r="C140" s="77" t="s">
        <v>322</v>
      </c>
      <c r="D140" s="78" t="s">
        <v>643</v>
      </c>
      <c r="F140" s="77" t="s">
        <v>644</v>
      </c>
      <c r="G140" s="82">
        <v>10.7</v>
      </c>
      <c r="H140" s="82">
        <v>10.55</v>
      </c>
      <c r="I140" s="78">
        <v>10.45</v>
      </c>
    </row>
    <row r="141" spans="3:9">
      <c r="C141" s="77" t="s">
        <v>322</v>
      </c>
      <c r="D141" s="78" t="s">
        <v>645</v>
      </c>
      <c r="F141" s="77" t="s">
        <v>646</v>
      </c>
      <c r="G141" s="82">
        <v>10.7</v>
      </c>
      <c r="H141" s="82">
        <v>10.55</v>
      </c>
      <c r="I141" s="78">
        <v>10.45</v>
      </c>
    </row>
    <row r="142" spans="3:9">
      <c r="C142" s="77" t="s">
        <v>322</v>
      </c>
      <c r="D142" s="78" t="s">
        <v>647</v>
      </c>
      <c r="F142" s="77" t="s">
        <v>648</v>
      </c>
      <c r="G142" s="82">
        <v>10.7</v>
      </c>
      <c r="H142" s="82">
        <v>10.55</v>
      </c>
      <c r="I142" s="78">
        <v>10.45</v>
      </c>
    </row>
    <row r="143" spans="3:9">
      <c r="C143" s="77" t="s">
        <v>322</v>
      </c>
      <c r="D143" s="78" t="s">
        <v>649</v>
      </c>
      <c r="F143" s="77" t="s">
        <v>650</v>
      </c>
      <c r="G143" s="82">
        <v>10.7</v>
      </c>
      <c r="H143" s="82">
        <v>10.55</v>
      </c>
      <c r="I143" s="78">
        <v>10.45</v>
      </c>
    </row>
    <row r="144" spans="3:9">
      <c r="C144" s="77" t="s">
        <v>322</v>
      </c>
      <c r="D144" s="78" t="s">
        <v>651</v>
      </c>
      <c r="F144" s="77" t="s">
        <v>652</v>
      </c>
      <c r="G144" s="82">
        <v>10.7</v>
      </c>
      <c r="H144" s="82">
        <v>10.55</v>
      </c>
      <c r="I144" s="78">
        <v>10.45</v>
      </c>
    </row>
    <row r="145" spans="3:9">
      <c r="C145" s="77" t="s">
        <v>322</v>
      </c>
      <c r="D145" s="78" t="s">
        <v>653</v>
      </c>
      <c r="F145" s="77" t="s">
        <v>654</v>
      </c>
      <c r="G145" s="82">
        <v>10.42</v>
      </c>
      <c r="H145" s="82">
        <v>10.33</v>
      </c>
      <c r="I145" s="78">
        <v>10.27</v>
      </c>
    </row>
    <row r="146" spans="3:9">
      <c r="C146" s="77" t="s">
        <v>322</v>
      </c>
      <c r="D146" s="78" t="s">
        <v>655</v>
      </c>
      <c r="F146" s="77" t="s">
        <v>656</v>
      </c>
      <c r="G146" s="82">
        <v>10.42</v>
      </c>
      <c r="H146" s="82">
        <v>10.33</v>
      </c>
      <c r="I146" s="78">
        <v>10.27</v>
      </c>
    </row>
    <row r="147" spans="3:9">
      <c r="C147" s="77" t="s">
        <v>322</v>
      </c>
      <c r="D147" s="78" t="s">
        <v>657</v>
      </c>
      <c r="F147" s="77" t="s">
        <v>658</v>
      </c>
      <c r="G147" s="82">
        <v>10.42</v>
      </c>
      <c r="H147" s="82">
        <v>10.33</v>
      </c>
      <c r="I147" s="78">
        <v>10.27</v>
      </c>
    </row>
    <row r="148" spans="3:9">
      <c r="C148" s="77" t="s">
        <v>322</v>
      </c>
      <c r="D148" s="78" t="s">
        <v>659</v>
      </c>
      <c r="F148" s="77" t="s">
        <v>660</v>
      </c>
      <c r="G148" s="82">
        <v>10.42</v>
      </c>
      <c r="H148" s="82">
        <v>10.33</v>
      </c>
      <c r="I148" s="78">
        <v>10.27</v>
      </c>
    </row>
    <row r="149" spans="3:9">
      <c r="C149" s="77" t="s">
        <v>322</v>
      </c>
      <c r="D149" s="78" t="s">
        <v>661</v>
      </c>
      <c r="F149" s="77" t="s">
        <v>662</v>
      </c>
      <c r="G149" s="82">
        <v>10.42</v>
      </c>
      <c r="H149" s="82">
        <v>10.33</v>
      </c>
      <c r="I149" s="78">
        <v>10.27</v>
      </c>
    </row>
    <row r="150" spans="3:9">
      <c r="C150" s="77" t="s">
        <v>322</v>
      </c>
      <c r="D150" s="78" t="s">
        <v>663</v>
      </c>
      <c r="F150" s="77" t="s">
        <v>664</v>
      </c>
      <c r="G150" s="82">
        <v>10.42</v>
      </c>
      <c r="H150" s="82">
        <v>10.33</v>
      </c>
      <c r="I150" s="78">
        <v>10.27</v>
      </c>
    </row>
    <row r="151" spans="3:9">
      <c r="C151" s="77" t="s">
        <v>322</v>
      </c>
      <c r="D151" s="78" t="s">
        <v>665</v>
      </c>
      <c r="F151" s="77" t="s">
        <v>666</v>
      </c>
      <c r="G151" s="82">
        <v>10.42</v>
      </c>
      <c r="H151" s="82">
        <v>10.33</v>
      </c>
      <c r="I151" s="78">
        <v>10.27</v>
      </c>
    </row>
    <row r="152" spans="3:9">
      <c r="C152" s="77" t="s">
        <v>322</v>
      </c>
      <c r="D152" s="78" t="s">
        <v>667</v>
      </c>
      <c r="F152" s="77" t="s">
        <v>668</v>
      </c>
      <c r="G152" s="82">
        <v>10.42</v>
      </c>
      <c r="H152" s="82">
        <v>10.33</v>
      </c>
      <c r="I152" s="78">
        <v>10.27</v>
      </c>
    </row>
    <row r="153" spans="3:9">
      <c r="C153" s="77" t="s">
        <v>322</v>
      </c>
      <c r="D153" s="78" t="s">
        <v>669</v>
      </c>
      <c r="F153" s="77" t="s">
        <v>670</v>
      </c>
      <c r="G153" s="82">
        <v>10.42</v>
      </c>
      <c r="H153" s="82">
        <v>10.33</v>
      </c>
      <c r="I153" s="78">
        <v>10.27</v>
      </c>
    </row>
    <row r="154" spans="3:9">
      <c r="C154" s="77" t="s">
        <v>322</v>
      </c>
      <c r="D154" s="78" t="s">
        <v>671</v>
      </c>
      <c r="F154" s="77" t="s">
        <v>672</v>
      </c>
      <c r="G154" s="82">
        <v>10.42</v>
      </c>
      <c r="H154" s="82">
        <v>10.33</v>
      </c>
      <c r="I154" s="78">
        <v>10.27</v>
      </c>
    </row>
    <row r="155" spans="3:9">
      <c r="C155" s="77" t="s">
        <v>322</v>
      </c>
      <c r="D155" s="78" t="s">
        <v>673</v>
      </c>
      <c r="F155" s="77" t="s">
        <v>674</v>
      </c>
      <c r="G155" s="82">
        <v>10.42</v>
      </c>
      <c r="H155" s="82">
        <v>10.33</v>
      </c>
      <c r="I155" s="78">
        <v>10.27</v>
      </c>
    </row>
    <row r="156" spans="3:9">
      <c r="C156" s="77" t="s">
        <v>322</v>
      </c>
      <c r="D156" s="78" t="s">
        <v>675</v>
      </c>
      <c r="F156" s="77" t="s">
        <v>676</v>
      </c>
      <c r="G156" s="82">
        <v>10.42</v>
      </c>
      <c r="H156" s="82">
        <v>10.33</v>
      </c>
      <c r="I156" s="78">
        <v>10.27</v>
      </c>
    </row>
    <row r="157" spans="3:9">
      <c r="C157" s="77" t="s">
        <v>322</v>
      </c>
      <c r="D157" s="78" t="s">
        <v>677</v>
      </c>
      <c r="F157" s="77" t="s">
        <v>678</v>
      </c>
      <c r="G157" s="82">
        <v>10.42</v>
      </c>
      <c r="H157" s="82">
        <v>10.33</v>
      </c>
      <c r="I157" s="78">
        <v>10.27</v>
      </c>
    </row>
    <row r="158" spans="3:9">
      <c r="C158" s="77" t="s">
        <v>322</v>
      </c>
      <c r="D158" s="78" t="s">
        <v>679</v>
      </c>
      <c r="F158" s="77" t="s">
        <v>680</v>
      </c>
      <c r="G158" s="82">
        <v>10.42</v>
      </c>
      <c r="H158" s="82">
        <v>10.33</v>
      </c>
      <c r="I158" s="78">
        <v>10.27</v>
      </c>
    </row>
    <row r="159" spans="3:9">
      <c r="C159" s="77" t="s">
        <v>322</v>
      </c>
      <c r="D159" s="78" t="s">
        <v>681</v>
      </c>
      <c r="F159" s="77" t="s">
        <v>682</v>
      </c>
      <c r="G159" s="82">
        <v>10.42</v>
      </c>
      <c r="H159" s="82">
        <v>10.33</v>
      </c>
      <c r="I159" s="78">
        <v>10.27</v>
      </c>
    </row>
    <row r="160" spans="3:9">
      <c r="C160" s="77" t="s">
        <v>322</v>
      </c>
      <c r="D160" s="78" t="s">
        <v>683</v>
      </c>
      <c r="F160" s="77" t="s">
        <v>684</v>
      </c>
      <c r="G160" s="82">
        <v>10.42</v>
      </c>
      <c r="H160" s="82">
        <v>10.33</v>
      </c>
      <c r="I160" s="78">
        <v>10.27</v>
      </c>
    </row>
    <row r="161" spans="3:9">
      <c r="C161" s="77" t="s">
        <v>322</v>
      </c>
      <c r="D161" s="78" t="s">
        <v>685</v>
      </c>
      <c r="F161" s="77" t="s">
        <v>686</v>
      </c>
      <c r="G161" s="82">
        <v>10.42</v>
      </c>
      <c r="H161" s="82">
        <v>10.33</v>
      </c>
      <c r="I161" s="78">
        <v>10.27</v>
      </c>
    </row>
    <row r="162" spans="3:9">
      <c r="C162" s="77" t="s">
        <v>322</v>
      </c>
      <c r="D162" s="78" t="s">
        <v>687</v>
      </c>
      <c r="F162" s="77" t="s">
        <v>688</v>
      </c>
      <c r="G162" s="82">
        <v>10.42</v>
      </c>
      <c r="H162" s="82">
        <v>10.33</v>
      </c>
      <c r="I162" s="78">
        <v>10.27</v>
      </c>
    </row>
    <row r="163" spans="3:9">
      <c r="C163" s="77" t="s">
        <v>322</v>
      </c>
      <c r="D163" s="78" t="s">
        <v>689</v>
      </c>
      <c r="F163" s="77" t="s">
        <v>690</v>
      </c>
      <c r="G163" s="82">
        <v>10.42</v>
      </c>
      <c r="H163" s="82">
        <v>10.33</v>
      </c>
      <c r="I163" s="78">
        <v>10.27</v>
      </c>
    </row>
    <row r="164" spans="3:9">
      <c r="C164" s="77" t="s">
        <v>322</v>
      </c>
      <c r="D164" s="78" t="s">
        <v>691</v>
      </c>
      <c r="F164" s="77" t="s">
        <v>692</v>
      </c>
      <c r="G164" s="82">
        <v>10.42</v>
      </c>
      <c r="H164" s="82">
        <v>10.33</v>
      </c>
      <c r="I164" s="78">
        <v>10.27</v>
      </c>
    </row>
    <row r="165" spans="3:9">
      <c r="C165" s="77" t="s">
        <v>322</v>
      </c>
      <c r="D165" s="78" t="s">
        <v>693</v>
      </c>
      <c r="F165" s="77" t="s">
        <v>694</v>
      </c>
      <c r="G165" s="82">
        <v>10.42</v>
      </c>
      <c r="H165" s="82">
        <v>10.33</v>
      </c>
      <c r="I165" s="78">
        <v>10.27</v>
      </c>
    </row>
    <row r="166" spans="3:9">
      <c r="C166" s="77" t="s">
        <v>322</v>
      </c>
      <c r="D166" s="78" t="s">
        <v>695</v>
      </c>
      <c r="F166" s="77" t="s">
        <v>696</v>
      </c>
      <c r="G166" s="82">
        <v>10.42</v>
      </c>
      <c r="H166" s="82">
        <v>10.33</v>
      </c>
      <c r="I166" s="78">
        <v>10.27</v>
      </c>
    </row>
    <row r="167" spans="3:9">
      <c r="C167" s="77" t="s">
        <v>322</v>
      </c>
      <c r="D167" s="78" t="s">
        <v>697</v>
      </c>
      <c r="F167" s="77" t="s">
        <v>698</v>
      </c>
      <c r="G167" s="82">
        <v>10.42</v>
      </c>
      <c r="H167" s="82">
        <v>10.33</v>
      </c>
      <c r="I167" s="78">
        <v>10.27</v>
      </c>
    </row>
    <row r="168" spans="3:9">
      <c r="C168" s="77" t="s">
        <v>322</v>
      </c>
      <c r="D168" s="78" t="s">
        <v>699</v>
      </c>
      <c r="F168" s="77" t="s">
        <v>700</v>
      </c>
      <c r="G168" s="82">
        <v>10.42</v>
      </c>
      <c r="H168" s="82">
        <v>10.33</v>
      </c>
      <c r="I168" s="78">
        <v>10.27</v>
      </c>
    </row>
    <row r="169" spans="3:9">
      <c r="C169" s="77" t="s">
        <v>322</v>
      </c>
      <c r="D169" s="78" t="s">
        <v>701</v>
      </c>
      <c r="F169" s="77" t="s">
        <v>702</v>
      </c>
      <c r="G169" s="82">
        <v>10.42</v>
      </c>
      <c r="H169" s="82">
        <v>10.33</v>
      </c>
      <c r="I169" s="78">
        <v>10.27</v>
      </c>
    </row>
    <row r="170" spans="3:9">
      <c r="C170" s="77" t="s">
        <v>322</v>
      </c>
      <c r="D170" s="78" t="s">
        <v>703</v>
      </c>
      <c r="F170" s="77" t="s">
        <v>704</v>
      </c>
      <c r="G170" s="82">
        <v>10.42</v>
      </c>
      <c r="H170" s="82">
        <v>10.33</v>
      </c>
      <c r="I170" s="78">
        <v>10.27</v>
      </c>
    </row>
    <row r="171" spans="3:9">
      <c r="C171" s="77" t="s">
        <v>322</v>
      </c>
      <c r="D171" s="78" t="s">
        <v>705</v>
      </c>
      <c r="F171" s="77" t="s">
        <v>706</v>
      </c>
      <c r="G171" s="82">
        <v>10.42</v>
      </c>
      <c r="H171" s="82">
        <v>10.33</v>
      </c>
      <c r="I171" s="78">
        <v>10.27</v>
      </c>
    </row>
    <row r="172" spans="3:9">
      <c r="C172" s="77" t="s">
        <v>322</v>
      </c>
      <c r="D172" s="78" t="s">
        <v>707</v>
      </c>
      <c r="F172" s="77" t="s">
        <v>708</v>
      </c>
      <c r="G172" s="82">
        <v>10.42</v>
      </c>
      <c r="H172" s="82">
        <v>10.33</v>
      </c>
      <c r="I172" s="78">
        <v>10.27</v>
      </c>
    </row>
    <row r="173" spans="3:9">
      <c r="C173" s="77" t="s">
        <v>322</v>
      </c>
      <c r="D173" s="78" t="s">
        <v>709</v>
      </c>
      <c r="F173" s="77" t="s">
        <v>710</v>
      </c>
      <c r="G173" s="82">
        <v>10.42</v>
      </c>
      <c r="H173" s="82">
        <v>10.33</v>
      </c>
      <c r="I173" s="78">
        <v>10.27</v>
      </c>
    </row>
    <row r="174" spans="3:9">
      <c r="C174" s="77" t="s">
        <v>322</v>
      </c>
      <c r="D174" s="78" t="s">
        <v>711</v>
      </c>
      <c r="F174" s="77" t="s">
        <v>712</v>
      </c>
      <c r="G174" s="82">
        <v>10.42</v>
      </c>
      <c r="H174" s="82">
        <v>10.33</v>
      </c>
      <c r="I174" s="78">
        <v>10.27</v>
      </c>
    </row>
    <row r="175" spans="3:9">
      <c r="C175" s="77" t="s">
        <v>322</v>
      </c>
      <c r="D175" s="78" t="s">
        <v>713</v>
      </c>
      <c r="F175" s="77" t="s">
        <v>714</v>
      </c>
      <c r="G175" s="82">
        <v>10.42</v>
      </c>
      <c r="H175" s="82">
        <v>10.33</v>
      </c>
      <c r="I175" s="78">
        <v>10.27</v>
      </c>
    </row>
    <row r="176" spans="3:9">
      <c r="C176" s="77" t="s">
        <v>322</v>
      </c>
      <c r="D176" s="78" t="s">
        <v>715</v>
      </c>
      <c r="F176" s="77" t="s">
        <v>716</v>
      </c>
      <c r="G176" s="82">
        <v>10.42</v>
      </c>
      <c r="H176" s="82">
        <v>10.33</v>
      </c>
      <c r="I176" s="78">
        <v>10.27</v>
      </c>
    </row>
    <row r="177" spans="3:9">
      <c r="C177" s="77" t="s">
        <v>322</v>
      </c>
      <c r="D177" s="78" t="s">
        <v>717</v>
      </c>
      <c r="F177" s="77" t="s">
        <v>718</v>
      </c>
      <c r="G177" s="82">
        <v>10.42</v>
      </c>
      <c r="H177" s="82">
        <v>10.33</v>
      </c>
      <c r="I177" s="78">
        <v>10.27</v>
      </c>
    </row>
    <row r="178" spans="3:9">
      <c r="C178" s="77" t="s">
        <v>322</v>
      </c>
      <c r="D178" s="78" t="s">
        <v>719</v>
      </c>
      <c r="F178" s="77" t="s">
        <v>720</v>
      </c>
      <c r="G178" s="82">
        <v>10.42</v>
      </c>
      <c r="H178" s="82">
        <v>10.33</v>
      </c>
      <c r="I178" s="78">
        <v>10.27</v>
      </c>
    </row>
    <row r="179" spans="3:9">
      <c r="C179" s="77" t="s">
        <v>322</v>
      </c>
      <c r="D179" s="78" t="s">
        <v>721</v>
      </c>
      <c r="F179" s="77" t="s">
        <v>722</v>
      </c>
      <c r="G179" s="82">
        <v>10.42</v>
      </c>
      <c r="H179" s="82">
        <v>10.33</v>
      </c>
      <c r="I179" s="78">
        <v>10.27</v>
      </c>
    </row>
    <row r="180" spans="3:9">
      <c r="C180" s="77" t="s">
        <v>322</v>
      </c>
      <c r="D180" s="78" t="s">
        <v>723</v>
      </c>
      <c r="F180" s="77" t="s">
        <v>724</v>
      </c>
      <c r="G180" s="82">
        <v>10.42</v>
      </c>
      <c r="H180" s="82">
        <v>10.33</v>
      </c>
      <c r="I180" s="78">
        <v>10.27</v>
      </c>
    </row>
    <row r="181" spans="3:9">
      <c r="C181" s="77" t="s">
        <v>322</v>
      </c>
      <c r="D181" s="78" t="s">
        <v>725</v>
      </c>
      <c r="F181" s="77" t="s">
        <v>726</v>
      </c>
      <c r="G181" s="82">
        <v>10.42</v>
      </c>
      <c r="H181" s="82">
        <v>10.33</v>
      </c>
      <c r="I181" s="78">
        <v>10.27</v>
      </c>
    </row>
    <row r="182" spans="3:9">
      <c r="C182" s="77" t="s">
        <v>322</v>
      </c>
      <c r="D182" s="78" t="s">
        <v>727</v>
      </c>
      <c r="F182" s="77" t="s">
        <v>728</v>
      </c>
      <c r="G182" s="82">
        <v>10.42</v>
      </c>
      <c r="H182" s="82">
        <v>10.33</v>
      </c>
      <c r="I182" s="78">
        <v>10.27</v>
      </c>
    </row>
    <row r="183" spans="3:9">
      <c r="C183" s="77" t="s">
        <v>322</v>
      </c>
      <c r="D183" s="78" t="s">
        <v>729</v>
      </c>
      <c r="F183" s="77" t="s">
        <v>730</v>
      </c>
      <c r="G183" s="82">
        <v>10.42</v>
      </c>
      <c r="H183" s="82">
        <v>10.33</v>
      </c>
      <c r="I183" s="78">
        <v>10.27</v>
      </c>
    </row>
    <row r="184" spans="3:9">
      <c r="C184" s="77" t="s">
        <v>322</v>
      </c>
      <c r="D184" s="78" t="s">
        <v>731</v>
      </c>
      <c r="F184" s="77" t="s">
        <v>732</v>
      </c>
      <c r="G184" s="82">
        <v>10.42</v>
      </c>
      <c r="H184" s="82">
        <v>10.33</v>
      </c>
      <c r="I184" s="78">
        <v>10.27</v>
      </c>
    </row>
    <row r="185" spans="3:9">
      <c r="C185" s="77" t="s">
        <v>322</v>
      </c>
      <c r="D185" s="78" t="s">
        <v>733</v>
      </c>
      <c r="F185" s="77" t="s">
        <v>734</v>
      </c>
      <c r="G185" s="82">
        <v>10.42</v>
      </c>
      <c r="H185" s="82">
        <v>10.33</v>
      </c>
      <c r="I185" s="78">
        <v>10.27</v>
      </c>
    </row>
    <row r="186" spans="3:9">
      <c r="C186" s="77" t="s">
        <v>322</v>
      </c>
      <c r="D186" s="78" t="s">
        <v>735</v>
      </c>
      <c r="F186" s="77" t="s">
        <v>736</v>
      </c>
      <c r="G186" s="82">
        <v>10.42</v>
      </c>
      <c r="H186" s="82">
        <v>10.33</v>
      </c>
      <c r="I186" s="78">
        <v>10.27</v>
      </c>
    </row>
    <row r="187" spans="3:9">
      <c r="C187" s="77" t="s">
        <v>322</v>
      </c>
      <c r="D187" s="78" t="s">
        <v>737</v>
      </c>
      <c r="F187" s="77" t="s">
        <v>738</v>
      </c>
      <c r="G187" s="82">
        <v>10.42</v>
      </c>
      <c r="H187" s="82">
        <v>10.33</v>
      </c>
      <c r="I187" s="78">
        <v>10.27</v>
      </c>
    </row>
    <row r="188" spans="3:9">
      <c r="C188" s="77" t="s">
        <v>325</v>
      </c>
      <c r="D188" s="78" t="s">
        <v>739</v>
      </c>
      <c r="F188" s="77" t="s">
        <v>740</v>
      </c>
      <c r="G188" s="82">
        <v>10.42</v>
      </c>
      <c r="H188" s="82">
        <v>10.33</v>
      </c>
      <c r="I188" s="78">
        <v>10.27</v>
      </c>
    </row>
    <row r="189" spans="3:9">
      <c r="C189" s="77" t="s">
        <v>325</v>
      </c>
      <c r="D189" s="78" t="s">
        <v>741</v>
      </c>
      <c r="F189" s="77" t="s">
        <v>742</v>
      </c>
      <c r="G189" s="82">
        <v>10.42</v>
      </c>
      <c r="H189" s="82">
        <v>10.33</v>
      </c>
      <c r="I189" s="78">
        <v>10.27</v>
      </c>
    </row>
    <row r="190" spans="3:9">
      <c r="C190" s="77" t="s">
        <v>325</v>
      </c>
      <c r="D190" s="78" t="s">
        <v>743</v>
      </c>
      <c r="F190" s="77" t="s">
        <v>744</v>
      </c>
      <c r="G190" s="82">
        <v>10.42</v>
      </c>
      <c r="H190" s="82">
        <v>10.33</v>
      </c>
      <c r="I190" s="78">
        <v>10.27</v>
      </c>
    </row>
    <row r="191" spans="3:9">
      <c r="C191" s="77" t="s">
        <v>325</v>
      </c>
      <c r="D191" s="78" t="s">
        <v>745</v>
      </c>
      <c r="F191" s="77" t="s">
        <v>746</v>
      </c>
      <c r="G191" s="82">
        <v>10.42</v>
      </c>
      <c r="H191" s="82">
        <v>10.33</v>
      </c>
      <c r="I191" s="78">
        <v>10.27</v>
      </c>
    </row>
    <row r="192" spans="3:9">
      <c r="C192" s="77" t="s">
        <v>325</v>
      </c>
      <c r="D192" s="78" t="s">
        <v>747</v>
      </c>
      <c r="F192" s="77" t="s">
        <v>748</v>
      </c>
      <c r="G192" s="82">
        <v>10.42</v>
      </c>
      <c r="H192" s="82">
        <v>10.33</v>
      </c>
      <c r="I192" s="78">
        <v>10.27</v>
      </c>
    </row>
    <row r="193" spans="3:9">
      <c r="C193" s="77" t="s">
        <v>325</v>
      </c>
      <c r="D193" s="78" t="s">
        <v>749</v>
      </c>
      <c r="F193" s="77" t="s">
        <v>750</v>
      </c>
      <c r="G193" s="82">
        <v>10.42</v>
      </c>
      <c r="H193" s="82">
        <v>10.33</v>
      </c>
      <c r="I193" s="78">
        <v>10.27</v>
      </c>
    </row>
    <row r="194" spans="3:9">
      <c r="C194" s="77" t="s">
        <v>325</v>
      </c>
      <c r="D194" s="78" t="s">
        <v>751</v>
      </c>
      <c r="F194" s="77" t="s">
        <v>752</v>
      </c>
      <c r="G194" s="82">
        <v>10.42</v>
      </c>
      <c r="H194" s="82">
        <v>10.33</v>
      </c>
      <c r="I194" s="78">
        <v>10.27</v>
      </c>
    </row>
    <row r="195" spans="3:9">
      <c r="C195" s="77" t="s">
        <v>325</v>
      </c>
      <c r="D195" s="78" t="s">
        <v>753</v>
      </c>
      <c r="F195" s="77" t="s">
        <v>754</v>
      </c>
      <c r="G195" s="82">
        <v>10.42</v>
      </c>
      <c r="H195" s="82">
        <v>10.33</v>
      </c>
      <c r="I195" s="78">
        <v>10.27</v>
      </c>
    </row>
    <row r="196" spans="3:9">
      <c r="C196" s="77" t="s">
        <v>325</v>
      </c>
      <c r="D196" s="78" t="s">
        <v>755</v>
      </c>
      <c r="F196" s="77" t="s">
        <v>756</v>
      </c>
      <c r="G196" s="82">
        <v>10.42</v>
      </c>
      <c r="H196" s="82">
        <v>10.33</v>
      </c>
      <c r="I196" s="78">
        <v>10.27</v>
      </c>
    </row>
    <row r="197" spans="3:9">
      <c r="C197" s="77" t="s">
        <v>325</v>
      </c>
      <c r="D197" s="78" t="s">
        <v>757</v>
      </c>
      <c r="F197" s="77" t="s">
        <v>758</v>
      </c>
      <c r="G197" s="82">
        <v>10.42</v>
      </c>
      <c r="H197" s="82">
        <v>10.33</v>
      </c>
      <c r="I197" s="78">
        <v>10.27</v>
      </c>
    </row>
    <row r="198" spans="3:9">
      <c r="C198" s="77" t="s">
        <v>325</v>
      </c>
      <c r="D198" s="78" t="s">
        <v>759</v>
      </c>
      <c r="F198" s="77" t="s">
        <v>760</v>
      </c>
      <c r="G198" s="82">
        <v>10.42</v>
      </c>
      <c r="H198" s="82">
        <v>10.33</v>
      </c>
      <c r="I198" s="78">
        <v>10.27</v>
      </c>
    </row>
    <row r="199" spans="3:9">
      <c r="C199" s="77" t="s">
        <v>325</v>
      </c>
      <c r="D199" s="78" t="s">
        <v>761</v>
      </c>
      <c r="F199" s="77" t="s">
        <v>762</v>
      </c>
      <c r="G199" s="82">
        <v>10.42</v>
      </c>
      <c r="H199" s="82">
        <v>10.33</v>
      </c>
      <c r="I199" s="78">
        <v>10.27</v>
      </c>
    </row>
    <row r="200" spans="3:9">
      <c r="C200" s="77" t="s">
        <v>325</v>
      </c>
      <c r="D200" s="78" t="s">
        <v>763</v>
      </c>
      <c r="F200" s="77" t="s">
        <v>764</v>
      </c>
      <c r="G200" s="82">
        <v>10.42</v>
      </c>
      <c r="H200" s="82">
        <v>10.33</v>
      </c>
      <c r="I200" s="78">
        <v>10.27</v>
      </c>
    </row>
    <row r="201" spans="3:9">
      <c r="C201" s="77" t="s">
        <v>325</v>
      </c>
      <c r="D201" s="78" t="s">
        <v>765</v>
      </c>
      <c r="F201" s="77" t="s">
        <v>766</v>
      </c>
      <c r="G201" s="82">
        <v>10.42</v>
      </c>
      <c r="H201" s="82">
        <v>10.33</v>
      </c>
      <c r="I201" s="78">
        <v>10.27</v>
      </c>
    </row>
    <row r="202" spans="3:9">
      <c r="C202" s="77" t="s">
        <v>325</v>
      </c>
      <c r="D202" s="78" t="s">
        <v>767</v>
      </c>
      <c r="F202" s="77" t="s">
        <v>768</v>
      </c>
      <c r="G202" s="82">
        <v>10.42</v>
      </c>
      <c r="H202" s="82">
        <v>10.33</v>
      </c>
      <c r="I202" s="78">
        <v>10.27</v>
      </c>
    </row>
    <row r="203" spans="3:9">
      <c r="C203" s="77" t="s">
        <v>325</v>
      </c>
      <c r="D203" s="78" t="s">
        <v>769</v>
      </c>
      <c r="F203" s="77" t="s">
        <v>770</v>
      </c>
      <c r="G203" s="82">
        <v>10.42</v>
      </c>
      <c r="H203" s="82">
        <v>10.33</v>
      </c>
      <c r="I203" s="78">
        <v>10.27</v>
      </c>
    </row>
    <row r="204" spans="3:9">
      <c r="C204" s="77" t="s">
        <v>325</v>
      </c>
      <c r="D204" s="78" t="s">
        <v>771</v>
      </c>
      <c r="F204" s="77" t="s">
        <v>772</v>
      </c>
      <c r="G204" s="82">
        <v>10.42</v>
      </c>
      <c r="H204" s="82">
        <v>10.33</v>
      </c>
      <c r="I204" s="78">
        <v>10.27</v>
      </c>
    </row>
    <row r="205" spans="3:9">
      <c r="C205" s="77" t="s">
        <v>325</v>
      </c>
      <c r="D205" s="78" t="s">
        <v>773</v>
      </c>
      <c r="F205" s="77" t="s">
        <v>774</v>
      </c>
      <c r="G205" s="82">
        <v>10.42</v>
      </c>
      <c r="H205" s="82">
        <v>10.33</v>
      </c>
      <c r="I205" s="78">
        <v>10.27</v>
      </c>
    </row>
    <row r="206" spans="3:9">
      <c r="C206" s="77" t="s">
        <v>325</v>
      </c>
      <c r="D206" s="78" t="s">
        <v>775</v>
      </c>
      <c r="F206" s="77" t="s">
        <v>776</v>
      </c>
      <c r="G206" s="82">
        <v>10.42</v>
      </c>
      <c r="H206" s="82">
        <v>10.33</v>
      </c>
      <c r="I206" s="78">
        <v>10.27</v>
      </c>
    </row>
    <row r="207" spans="3:9">
      <c r="C207" s="77" t="s">
        <v>325</v>
      </c>
      <c r="D207" s="78" t="s">
        <v>777</v>
      </c>
      <c r="F207" s="77" t="s">
        <v>778</v>
      </c>
      <c r="G207" s="82">
        <v>10.42</v>
      </c>
      <c r="H207" s="82">
        <v>10.33</v>
      </c>
      <c r="I207" s="78">
        <v>10.27</v>
      </c>
    </row>
    <row r="208" spans="3:9">
      <c r="C208" s="77" t="s">
        <v>325</v>
      </c>
      <c r="D208" s="78" t="s">
        <v>779</v>
      </c>
      <c r="F208" s="77" t="s">
        <v>780</v>
      </c>
      <c r="G208" s="82">
        <v>10.42</v>
      </c>
      <c r="H208" s="82">
        <v>10.33</v>
      </c>
      <c r="I208" s="78">
        <v>10.27</v>
      </c>
    </row>
    <row r="209" spans="3:9">
      <c r="C209" s="77" t="s">
        <v>325</v>
      </c>
      <c r="D209" s="78" t="s">
        <v>781</v>
      </c>
      <c r="F209" s="77" t="s">
        <v>782</v>
      </c>
      <c r="G209" s="82">
        <v>10.42</v>
      </c>
      <c r="H209" s="82">
        <v>10.33</v>
      </c>
      <c r="I209" s="78">
        <v>10.27</v>
      </c>
    </row>
    <row r="210" spans="3:9">
      <c r="C210" s="77" t="s">
        <v>325</v>
      </c>
      <c r="D210" s="78" t="s">
        <v>783</v>
      </c>
      <c r="F210" s="77" t="s">
        <v>784</v>
      </c>
      <c r="G210" s="82">
        <v>10.42</v>
      </c>
      <c r="H210" s="82">
        <v>10.33</v>
      </c>
      <c r="I210" s="78">
        <v>10.27</v>
      </c>
    </row>
    <row r="211" spans="3:9">
      <c r="C211" s="77" t="s">
        <v>325</v>
      </c>
      <c r="D211" s="78" t="s">
        <v>785</v>
      </c>
      <c r="F211" s="77" t="s">
        <v>786</v>
      </c>
      <c r="G211" s="82">
        <v>10.42</v>
      </c>
      <c r="H211" s="82">
        <v>10.33</v>
      </c>
      <c r="I211" s="78">
        <v>10.27</v>
      </c>
    </row>
    <row r="212" spans="3:9">
      <c r="C212" s="77" t="s">
        <v>325</v>
      </c>
      <c r="D212" s="78" t="s">
        <v>787</v>
      </c>
      <c r="F212" s="77" t="s">
        <v>788</v>
      </c>
      <c r="G212" s="82">
        <v>10.42</v>
      </c>
      <c r="H212" s="82">
        <v>10.33</v>
      </c>
      <c r="I212" s="78">
        <v>10.27</v>
      </c>
    </row>
    <row r="213" spans="3:9">
      <c r="C213" s="77" t="s">
        <v>325</v>
      </c>
      <c r="D213" s="78" t="s">
        <v>789</v>
      </c>
      <c r="F213" s="77" t="s">
        <v>790</v>
      </c>
      <c r="G213" s="82">
        <v>10.42</v>
      </c>
      <c r="H213" s="82">
        <v>10.33</v>
      </c>
      <c r="I213" s="78">
        <v>10.27</v>
      </c>
    </row>
    <row r="214" spans="3:9">
      <c r="C214" s="77" t="s">
        <v>325</v>
      </c>
      <c r="D214" s="78" t="s">
        <v>791</v>
      </c>
      <c r="F214" s="77" t="s">
        <v>792</v>
      </c>
      <c r="G214" s="82">
        <v>10.42</v>
      </c>
      <c r="H214" s="82">
        <v>10.33</v>
      </c>
      <c r="I214" s="78">
        <v>10.27</v>
      </c>
    </row>
    <row r="215" spans="3:9">
      <c r="C215" s="77" t="s">
        <v>325</v>
      </c>
      <c r="D215" s="78" t="s">
        <v>793</v>
      </c>
      <c r="F215" s="77" t="s">
        <v>794</v>
      </c>
      <c r="G215" s="82">
        <v>10.42</v>
      </c>
      <c r="H215" s="82">
        <v>10.33</v>
      </c>
      <c r="I215" s="78">
        <v>10.27</v>
      </c>
    </row>
    <row r="216" spans="3:9">
      <c r="C216" s="77" t="s">
        <v>325</v>
      </c>
      <c r="D216" s="78" t="s">
        <v>795</v>
      </c>
      <c r="F216" s="77" t="s">
        <v>796</v>
      </c>
      <c r="G216" s="82">
        <v>10.42</v>
      </c>
      <c r="H216" s="82">
        <v>10.33</v>
      </c>
      <c r="I216" s="78">
        <v>10.27</v>
      </c>
    </row>
    <row r="217" spans="3:9">
      <c r="C217" s="77" t="s">
        <v>325</v>
      </c>
      <c r="D217" s="78" t="s">
        <v>797</v>
      </c>
      <c r="F217" s="77" t="s">
        <v>798</v>
      </c>
      <c r="G217" s="82">
        <v>10.42</v>
      </c>
      <c r="H217" s="82">
        <v>10.33</v>
      </c>
      <c r="I217" s="78">
        <v>10.27</v>
      </c>
    </row>
    <row r="218" spans="3:9">
      <c r="C218" s="77" t="s">
        <v>325</v>
      </c>
      <c r="D218" s="78" t="s">
        <v>799</v>
      </c>
      <c r="F218" s="77" t="s">
        <v>800</v>
      </c>
      <c r="G218" s="82">
        <v>10.42</v>
      </c>
      <c r="H218" s="82">
        <v>10.33</v>
      </c>
      <c r="I218" s="78">
        <v>10.27</v>
      </c>
    </row>
    <row r="219" spans="3:9">
      <c r="C219" s="77" t="s">
        <v>325</v>
      </c>
      <c r="D219" s="78" t="s">
        <v>801</v>
      </c>
      <c r="F219" s="77" t="s">
        <v>802</v>
      </c>
      <c r="G219" s="82">
        <v>10.42</v>
      </c>
      <c r="H219" s="82">
        <v>10.33</v>
      </c>
      <c r="I219" s="78">
        <v>10.27</v>
      </c>
    </row>
    <row r="220" spans="3:9">
      <c r="C220" s="77" t="s">
        <v>325</v>
      </c>
      <c r="D220" s="78" t="s">
        <v>803</v>
      </c>
      <c r="F220" s="77" t="s">
        <v>804</v>
      </c>
      <c r="G220" s="82">
        <v>10.42</v>
      </c>
      <c r="H220" s="82">
        <v>10.33</v>
      </c>
      <c r="I220" s="78">
        <v>10.27</v>
      </c>
    </row>
    <row r="221" spans="3:9">
      <c r="C221" s="77" t="s">
        <v>325</v>
      </c>
      <c r="D221" s="78" t="s">
        <v>805</v>
      </c>
      <c r="F221" s="77" t="s">
        <v>806</v>
      </c>
      <c r="G221" s="82">
        <v>10.42</v>
      </c>
      <c r="H221" s="82">
        <v>10.33</v>
      </c>
      <c r="I221" s="78">
        <v>10.27</v>
      </c>
    </row>
    <row r="222" spans="3:9">
      <c r="C222" s="77" t="s">
        <v>325</v>
      </c>
      <c r="D222" s="78" t="s">
        <v>807</v>
      </c>
      <c r="F222" s="77" t="s">
        <v>808</v>
      </c>
      <c r="G222" s="82">
        <v>10.42</v>
      </c>
      <c r="H222" s="82">
        <v>10.33</v>
      </c>
      <c r="I222" s="78">
        <v>10.27</v>
      </c>
    </row>
    <row r="223" spans="3:9">
      <c r="C223" s="77" t="s">
        <v>325</v>
      </c>
      <c r="D223" s="78" t="s">
        <v>809</v>
      </c>
      <c r="F223" s="77" t="s">
        <v>810</v>
      </c>
      <c r="G223" s="82">
        <v>10.42</v>
      </c>
      <c r="H223" s="82">
        <v>10.33</v>
      </c>
      <c r="I223" s="78">
        <v>10.27</v>
      </c>
    </row>
    <row r="224" spans="3:9">
      <c r="C224" s="77" t="s">
        <v>325</v>
      </c>
      <c r="D224" s="78" t="s">
        <v>811</v>
      </c>
      <c r="F224" s="77" t="s">
        <v>812</v>
      </c>
      <c r="G224" s="82">
        <v>10.42</v>
      </c>
      <c r="H224" s="82">
        <v>10.33</v>
      </c>
      <c r="I224" s="78">
        <v>10.27</v>
      </c>
    </row>
    <row r="225" spans="3:9">
      <c r="C225" s="77" t="s">
        <v>325</v>
      </c>
      <c r="D225" s="78" t="s">
        <v>813</v>
      </c>
      <c r="F225" s="77" t="s">
        <v>814</v>
      </c>
      <c r="G225" s="82">
        <v>10.42</v>
      </c>
      <c r="H225" s="82">
        <v>10.33</v>
      </c>
      <c r="I225" s="78">
        <v>10.27</v>
      </c>
    </row>
    <row r="226" spans="3:9">
      <c r="C226" s="77" t="s">
        <v>325</v>
      </c>
      <c r="D226" s="78" t="s">
        <v>815</v>
      </c>
      <c r="F226" s="77" t="s">
        <v>816</v>
      </c>
      <c r="G226" s="82">
        <v>10.42</v>
      </c>
      <c r="H226" s="82">
        <v>10.33</v>
      </c>
      <c r="I226" s="78">
        <v>10.27</v>
      </c>
    </row>
    <row r="227" spans="3:9">
      <c r="C227" s="77" t="s">
        <v>325</v>
      </c>
      <c r="D227" s="78" t="s">
        <v>817</v>
      </c>
      <c r="F227" s="77" t="s">
        <v>818</v>
      </c>
      <c r="G227" s="82">
        <v>10.42</v>
      </c>
      <c r="H227" s="82">
        <v>10.33</v>
      </c>
      <c r="I227" s="78">
        <v>10.27</v>
      </c>
    </row>
    <row r="228" spans="3:9">
      <c r="C228" s="77" t="s">
        <v>328</v>
      </c>
      <c r="D228" s="78" t="s">
        <v>819</v>
      </c>
      <c r="F228" s="77" t="s">
        <v>820</v>
      </c>
      <c r="G228" s="82">
        <v>10.42</v>
      </c>
      <c r="H228" s="82">
        <v>10.33</v>
      </c>
      <c r="I228" s="78">
        <v>10.27</v>
      </c>
    </row>
    <row r="229" spans="3:9">
      <c r="C229" s="77" t="s">
        <v>328</v>
      </c>
      <c r="D229" s="78" t="s">
        <v>821</v>
      </c>
      <c r="F229" s="77" t="s">
        <v>822</v>
      </c>
      <c r="G229" s="82">
        <v>10.42</v>
      </c>
      <c r="H229" s="82">
        <v>10.33</v>
      </c>
      <c r="I229" s="78">
        <v>10.27</v>
      </c>
    </row>
    <row r="230" spans="3:9">
      <c r="C230" s="77" t="s">
        <v>328</v>
      </c>
      <c r="D230" s="78" t="s">
        <v>823</v>
      </c>
      <c r="F230" s="77" t="s">
        <v>824</v>
      </c>
      <c r="G230" s="82">
        <v>10.42</v>
      </c>
      <c r="H230" s="82">
        <v>10.33</v>
      </c>
      <c r="I230" s="78">
        <v>10.27</v>
      </c>
    </row>
    <row r="231" spans="3:9">
      <c r="C231" s="77" t="s">
        <v>328</v>
      </c>
      <c r="D231" s="78" t="s">
        <v>825</v>
      </c>
      <c r="F231" s="77" t="s">
        <v>826</v>
      </c>
      <c r="G231" s="82">
        <v>10.42</v>
      </c>
      <c r="H231" s="82">
        <v>10.33</v>
      </c>
      <c r="I231" s="78">
        <v>10.27</v>
      </c>
    </row>
    <row r="232" spans="3:9">
      <c r="C232" s="77" t="s">
        <v>328</v>
      </c>
      <c r="D232" s="78" t="s">
        <v>827</v>
      </c>
      <c r="F232" s="77" t="s">
        <v>828</v>
      </c>
      <c r="G232" s="82">
        <v>10.42</v>
      </c>
      <c r="H232" s="82">
        <v>10.33</v>
      </c>
      <c r="I232" s="78">
        <v>10.27</v>
      </c>
    </row>
    <row r="233" spans="3:9">
      <c r="C233" s="77" t="s">
        <v>328</v>
      </c>
      <c r="D233" s="78" t="s">
        <v>829</v>
      </c>
      <c r="F233" s="77" t="s">
        <v>830</v>
      </c>
      <c r="G233" s="82">
        <v>10.42</v>
      </c>
      <c r="H233" s="82">
        <v>10.33</v>
      </c>
      <c r="I233" s="78">
        <v>10.27</v>
      </c>
    </row>
    <row r="234" spans="3:9">
      <c r="C234" s="77" t="s">
        <v>328</v>
      </c>
      <c r="D234" s="78" t="s">
        <v>831</v>
      </c>
      <c r="F234" s="77" t="s">
        <v>832</v>
      </c>
      <c r="G234" s="82">
        <v>10.42</v>
      </c>
      <c r="H234" s="82">
        <v>10.33</v>
      </c>
      <c r="I234" s="78">
        <v>10.27</v>
      </c>
    </row>
    <row r="235" spans="3:9">
      <c r="C235" s="77" t="s">
        <v>328</v>
      </c>
      <c r="D235" s="78" t="s">
        <v>833</v>
      </c>
      <c r="F235" s="77" t="s">
        <v>834</v>
      </c>
      <c r="G235" s="82">
        <v>10.42</v>
      </c>
      <c r="H235" s="82">
        <v>10.33</v>
      </c>
      <c r="I235" s="78">
        <v>10.27</v>
      </c>
    </row>
    <row r="236" spans="3:9">
      <c r="C236" s="77" t="s">
        <v>328</v>
      </c>
      <c r="D236" s="78" t="s">
        <v>835</v>
      </c>
      <c r="F236" s="77" t="s">
        <v>836</v>
      </c>
      <c r="G236" s="82">
        <v>10.42</v>
      </c>
      <c r="H236" s="82">
        <v>10.33</v>
      </c>
      <c r="I236" s="78">
        <v>10.27</v>
      </c>
    </row>
    <row r="237" spans="3:9">
      <c r="C237" s="77" t="s">
        <v>328</v>
      </c>
      <c r="D237" s="78" t="s">
        <v>837</v>
      </c>
      <c r="F237" s="77" t="s">
        <v>838</v>
      </c>
      <c r="G237" s="82">
        <v>10.42</v>
      </c>
      <c r="H237" s="82">
        <v>10.33</v>
      </c>
      <c r="I237" s="78">
        <v>10.27</v>
      </c>
    </row>
    <row r="238" spans="3:9">
      <c r="C238" s="77" t="s">
        <v>328</v>
      </c>
      <c r="D238" s="78" t="s">
        <v>839</v>
      </c>
      <c r="F238" s="77" t="s">
        <v>840</v>
      </c>
      <c r="G238" s="82">
        <v>10.42</v>
      </c>
      <c r="H238" s="82">
        <v>10.33</v>
      </c>
      <c r="I238" s="78">
        <v>10.27</v>
      </c>
    </row>
    <row r="239" spans="3:9">
      <c r="C239" s="77" t="s">
        <v>328</v>
      </c>
      <c r="D239" s="78" t="s">
        <v>841</v>
      </c>
      <c r="F239" s="77" t="s">
        <v>842</v>
      </c>
      <c r="G239" s="82">
        <v>10.42</v>
      </c>
      <c r="H239" s="82">
        <v>10.33</v>
      </c>
      <c r="I239" s="78">
        <v>10.27</v>
      </c>
    </row>
    <row r="240" spans="3:9">
      <c r="C240" s="77" t="s">
        <v>328</v>
      </c>
      <c r="D240" s="78" t="s">
        <v>843</v>
      </c>
      <c r="F240" s="77" t="s">
        <v>844</v>
      </c>
      <c r="G240" s="82">
        <v>10.42</v>
      </c>
      <c r="H240" s="82">
        <v>10.33</v>
      </c>
      <c r="I240" s="78">
        <v>10.27</v>
      </c>
    </row>
    <row r="241" spans="3:9">
      <c r="C241" s="77" t="s">
        <v>328</v>
      </c>
      <c r="D241" s="78" t="s">
        <v>845</v>
      </c>
      <c r="F241" s="77" t="s">
        <v>846</v>
      </c>
      <c r="G241" s="82">
        <v>10.42</v>
      </c>
      <c r="H241" s="82">
        <v>10.33</v>
      </c>
      <c r="I241" s="78">
        <v>10.27</v>
      </c>
    </row>
    <row r="242" spans="3:9">
      <c r="C242" s="77" t="s">
        <v>328</v>
      </c>
      <c r="D242" s="78" t="s">
        <v>847</v>
      </c>
      <c r="F242" s="77" t="s">
        <v>848</v>
      </c>
      <c r="G242" s="82">
        <v>10.42</v>
      </c>
      <c r="H242" s="82">
        <v>10.33</v>
      </c>
      <c r="I242" s="78">
        <v>10.27</v>
      </c>
    </row>
    <row r="243" spans="3:9">
      <c r="C243" s="77" t="s">
        <v>328</v>
      </c>
      <c r="D243" s="78" t="s">
        <v>849</v>
      </c>
      <c r="F243" s="77" t="s">
        <v>850</v>
      </c>
      <c r="G243" s="82">
        <v>10.42</v>
      </c>
      <c r="H243" s="82">
        <v>10.33</v>
      </c>
      <c r="I243" s="78">
        <v>10.27</v>
      </c>
    </row>
    <row r="244" spans="3:9">
      <c r="C244" s="77" t="s">
        <v>328</v>
      </c>
      <c r="D244" s="78" t="s">
        <v>851</v>
      </c>
      <c r="F244" s="77" t="s">
        <v>852</v>
      </c>
      <c r="G244" s="82">
        <v>10.42</v>
      </c>
      <c r="H244" s="82">
        <v>10.33</v>
      </c>
      <c r="I244" s="78">
        <v>10.27</v>
      </c>
    </row>
    <row r="245" spans="3:9">
      <c r="C245" s="77" t="s">
        <v>328</v>
      </c>
      <c r="D245" s="78" t="s">
        <v>853</v>
      </c>
      <c r="F245" s="77" t="s">
        <v>854</v>
      </c>
      <c r="G245" s="82">
        <v>10.42</v>
      </c>
      <c r="H245" s="82">
        <v>10.33</v>
      </c>
      <c r="I245" s="78">
        <v>10.27</v>
      </c>
    </row>
    <row r="246" spans="3:9">
      <c r="C246" s="77" t="s">
        <v>328</v>
      </c>
      <c r="D246" s="78" t="s">
        <v>855</v>
      </c>
      <c r="F246" s="77" t="s">
        <v>856</v>
      </c>
      <c r="G246" s="82">
        <v>10.42</v>
      </c>
      <c r="H246" s="82">
        <v>10.33</v>
      </c>
      <c r="I246" s="78">
        <v>10.27</v>
      </c>
    </row>
    <row r="247" spans="3:9">
      <c r="C247" s="77" t="s">
        <v>328</v>
      </c>
      <c r="D247" s="78" t="s">
        <v>857</v>
      </c>
      <c r="F247" s="77" t="s">
        <v>858</v>
      </c>
      <c r="G247" s="82">
        <v>10.42</v>
      </c>
      <c r="H247" s="82">
        <v>10.33</v>
      </c>
      <c r="I247" s="78">
        <v>10.27</v>
      </c>
    </row>
    <row r="248" spans="3:9">
      <c r="C248" s="77" t="s">
        <v>328</v>
      </c>
      <c r="D248" s="78" t="s">
        <v>859</v>
      </c>
      <c r="F248" s="77" t="s">
        <v>860</v>
      </c>
      <c r="G248" s="82">
        <v>10.42</v>
      </c>
      <c r="H248" s="82">
        <v>10.33</v>
      </c>
      <c r="I248" s="78">
        <v>10.27</v>
      </c>
    </row>
    <row r="249" spans="3:9">
      <c r="C249" s="77" t="s">
        <v>328</v>
      </c>
      <c r="D249" s="78" t="s">
        <v>861</v>
      </c>
      <c r="F249" s="77" t="s">
        <v>862</v>
      </c>
      <c r="G249" s="82">
        <v>10.42</v>
      </c>
      <c r="H249" s="82">
        <v>10.33</v>
      </c>
      <c r="I249" s="78">
        <v>10.27</v>
      </c>
    </row>
    <row r="250" spans="3:9">
      <c r="C250" s="77" t="s">
        <v>328</v>
      </c>
      <c r="D250" s="78" t="s">
        <v>863</v>
      </c>
      <c r="F250" s="77" t="s">
        <v>864</v>
      </c>
      <c r="G250" s="82">
        <v>10.42</v>
      </c>
      <c r="H250" s="82">
        <v>10.33</v>
      </c>
      <c r="I250" s="78">
        <v>10.27</v>
      </c>
    </row>
    <row r="251" spans="3:9">
      <c r="C251" s="77" t="s">
        <v>328</v>
      </c>
      <c r="D251" s="78" t="s">
        <v>865</v>
      </c>
      <c r="F251" s="77" t="s">
        <v>866</v>
      </c>
      <c r="G251" s="82">
        <v>10.42</v>
      </c>
      <c r="H251" s="82">
        <v>10.33</v>
      </c>
      <c r="I251" s="78">
        <v>10.27</v>
      </c>
    </row>
    <row r="252" spans="3:9">
      <c r="C252" s="77" t="s">
        <v>328</v>
      </c>
      <c r="D252" s="78" t="s">
        <v>867</v>
      </c>
      <c r="F252" s="77" t="s">
        <v>868</v>
      </c>
      <c r="G252" s="82">
        <v>10.42</v>
      </c>
      <c r="H252" s="82">
        <v>10.33</v>
      </c>
      <c r="I252" s="78">
        <v>10.27</v>
      </c>
    </row>
    <row r="253" spans="3:9">
      <c r="C253" s="77" t="s">
        <v>328</v>
      </c>
      <c r="D253" s="78" t="s">
        <v>869</v>
      </c>
      <c r="F253" s="77" t="s">
        <v>870</v>
      </c>
      <c r="G253" s="82">
        <v>10.42</v>
      </c>
      <c r="H253" s="82">
        <v>10.33</v>
      </c>
      <c r="I253" s="78">
        <v>10.27</v>
      </c>
    </row>
    <row r="254" spans="3:9">
      <c r="C254" s="77" t="s">
        <v>328</v>
      </c>
      <c r="D254" s="78" t="s">
        <v>871</v>
      </c>
      <c r="F254" s="77" t="s">
        <v>872</v>
      </c>
      <c r="G254" s="82">
        <v>10.42</v>
      </c>
      <c r="H254" s="82">
        <v>10.33</v>
      </c>
      <c r="I254" s="78">
        <v>10.27</v>
      </c>
    </row>
    <row r="255" spans="3:9">
      <c r="C255" s="77" t="s">
        <v>328</v>
      </c>
      <c r="D255" s="78" t="s">
        <v>873</v>
      </c>
      <c r="F255" s="77" t="s">
        <v>874</v>
      </c>
      <c r="G255" s="82">
        <v>10.42</v>
      </c>
      <c r="H255" s="82">
        <v>10.33</v>
      </c>
      <c r="I255" s="78">
        <v>10.27</v>
      </c>
    </row>
    <row r="256" spans="3:9">
      <c r="C256" s="77" t="s">
        <v>328</v>
      </c>
      <c r="D256" s="78" t="s">
        <v>875</v>
      </c>
      <c r="F256" s="77" t="s">
        <v>876</v>
      </c>
      <c r="G256" s="82">
        <v>10.42</v>
      </c>
      <c r="H256" s="82">
        <v>10.33</v>
      </c>
      <c r="I256" s="78">
        <v>10.27</v>
      </c>
    </row>
    <row r="257" spans="3:9">
      <c r="C257" s="77" t="s">
        <v>328</v>
      </c>
      <c r="D257" s="78" t="s">
        <v>877</v>
      </c>
      <c r="F257" s="77" t="s">
        <v>878</v>
      </c>
      <c r="G257" s="82">
        <v>10.42</v>
      </c>
      <c r="H257" s="82">
        <v>10.33</v>
      </c>
      <c r="I257" s="78">
        <v>10.27</v>
      </c>
    </row>
    <row r="258" spans="3:9">
      <c r="C258" s="77" t="s">
        <v>328</v>
      </c>
      <c r="D258" s="78" t="s">
        <v>879</v>
      </c>
      <c r="F258" s="77" t="s">
        <v>880</v>
      </c>
      <c r="G258" s="82">
        <v>10.42</v>
      </c>
      <c r="H258" s="82">
        <v>10.33</v>
      </c>
      <c r="I258" s="78">
        <v>10.27</v>
      </c>
    </row>
    <row r="259" spans="3:9">
      <c r="C259" s="77" t="s">
        <v>328</v>
      </c>
      <c r="D259" s="78" t="s">
        <v>881</v>
      </c>
      <c r="F259" s="77" t="s">
        <v>882</v>
      </c>
      <c r="G259" s="82">
        <v>10.42</v>
      </c>
      <c r="H259" s="82">
        <v>10.33</v>
      </c>
      <c r="I259" s="78">
        <v>10.27</v>
      </c>
    </row>
    <row r="260" spans="3:9">
      <c r="C260" s="77" t="s">
        <v>328</v>
      </c>
      <c r="D260" s="78" t="s">
        <v>883</v>
      </c>
      <c r="F260" s="77" t="s">
        <v>884</v>
      </c>
      <c r="G260" s="82">
        <v>10.42</v>
      </c>
      <c r="H260" s="82">
        <v>10.33</v>
      </c>
      <c r="I260" s="78">
        <v>10.27</v>
      </c>
    </row>
    <row r="261" spans="3:9">
      <c r="C261" s="77" t="s">
        <v>331</v>
      </c>
      <c r="D261" s="78" t="s">
        <v>654</v>
      </c>
      <c r="F261" s="77" t="s">
        <v>885</v>
      </c>
      <c r="G261" s="82">
        <v>10.42</v>
      </c>
      <c r="H261" s="82">
        <v>10.33</v>
      </c>
      <c r="I261" s="78">
        <v>10.27</v>
      </c>
    </row>
    <row r="262" spans="3:9">
      <c r="C262" s="77" t="s">
        <v>331</v>
      </c>
      <c r="D262" s="78" t="s">
        <v>886</v>
      </c>
      <c r="F262" s="77" t="s">
        <v>887</v>
      </c>
      <c r="G262" s="82">
        <v>10.42</v>
      </c>
      <c r="H262" s="82">
        <v>10.33</v>
      </c>
      <c r="I262" s="78">
        <v>10.27</v>
      </c>
    </row>
    <row r="263" spans="3:9">
      <c r="C263" s="77" t="s">
        <v>331</v>
      </c>
      <c r="D263" s="78" t="s">
        <v>888</v>
      </c>
      <c r="F263" s="77" t="s">
        <v>889</v>
      </c>
      <c r="G263" s="82">
        <v>10.42</v>
      </c>
      <c r="H263" s="82">
        <v>10.33</v>
      </c>
      <c r="I263" s="78">
        <v>10.27</v>
      </c>
    </row>
    <row r="264" spans="3:9">
      <c r="C264" s="77" t="s">
        <v>331</v>
      </c>
      <c r="D264" s="78" t="s">
        <v>890</v>
      </c>
      <c r="F264" s="77" t="s">
        <v>891</v>
      </c>
      <c r="G264" s="82">
        <v>10.42</v>
      </c>
      <c r="H264" s="82">
        <v>10.33</v>
      </c>
      <c r="I264" s="78">
        <v>10.27</v>
      </c>
    </row>
    <row r="265" spans="3:9">
      <c r="C265" s="77" t="s">
        <v>331</v>
      </c>
      <c r="D265" s="78" t="s">
        <v>892</v>
      </c>
      <c r="F265" s="77" t="s">
        <v>893</v>
      </c>
      <c r="G265" s="82">
        <v>10.42</v>
      </c>
      <c r="H265" s="82">
        <v>10.33</v>
      </c>
      <c r="I265" s="78">
        <v>10.27</v>
      </c>
    </row>
    <row r="266" spans="3:9">
      <c r="C266" s="77" t="s">
        <v>331</v>
      </c>
      <c r="D266" s="78" t="s">
        <v>894</v>
      </c>
      <c r="F266" s="77" t="s">
        <v>895</v>
      </c>
      <c r="G266" s="82">
        <v>10.42</v>
      </c>
      <c r="H266" s="82">
        <v>10.33</v>
      </c>
      <c r="I266" s="78">
        <v>10.27</v>
      </c>
    </row>
    <row r="267" spans="3:9">
      <c r="C267" s="77" t="s">
        <v>331</v>
      </c>
      <c r="D267" s="78" t="s">
        <v>896</v>
      </c>
      <c r="F267" s="77" t="s">
        <v>897</v>
      </c>
      <c r="G267" s="82">
        <v>10.42</v>
      </c>
      <c r="H267" s="82">
        <v>10.33</v>
      </c>
      <c r="I267" s="78">
        <v>10.27</v>
      </c>
    </row>
    <row r="268" spans="3:9">
      <c r="C268" s="77" t="s">
        <v>331</v>
      </c>
      <c r="D268" s="78" t="s">
        <v>898</v>
      </c>
      <c r="F268" s="77" t="s">
        <v>899</v>
      </c>
      <c r="G268" s="82">
        <v>10.42</v>
      </c>
      <c r="H268" s="82">
        <v>10.33</v>
      </c>
      <c r="I268" s="78">
        <v>10.27</v>
      </c>
    </row>
    <row r="269" spans="3:9">
      <c r="C269" s="77" t="s">
        <v>331</v>
      </c>
      <c r="D269" s="78" t="s">
        <v>900</v>
      </c>
      <c r="F269" s="77" t="s">
        <v>901</v>
      </c>
      <c r="G269" s="82">
        <v>10.42</v>
      </c>
      <c r="H269" s="82">
        <v>10.33</v>
      </c>
      <c r="I269" s="78">
        <v>10.27</v>
      </c>
    </row>
    <row r="270" spans="3:9">
      <c r="C270" s="77" t="s">
        <v>331</v>
      </c>
      <c r="D270" s="78" t="s">
        <v>902</v>
      </c>
      <c r="F270" s="77" t="s">
        <v>903</v>
      </c>
      <c r="G270" s="82">
        <v>10.42</v>
      </c>
      <c r="H270" s="82">
        <v>10.33</v>
      </c>
      <c r="I270" s="78">
        <v>10.27</v>
      </c>
    </row>
    <row r="271" spans="3:9">
      <c r="C271" s="77" t="s">
        <v>331</v>
      </c>
      <c r="D271" s="78" t="s">
        <v>904</v>
      </c>
      <c r="F271" s="77" t="s">
        <v>905</v>
      </c>
      <c r="G271" s="82">
        <v>10.42</v>
      </c>
      <c r="H271" s="82">
        <v>10.33</v>
      </c>
      <c r="I271" s="78">
        <v>10.27</v>
      </c>
    </row>
    <row r="272" spans="3:9">
      <c r="C272" s="77" t="s">
        <v>331</v>
      </c>
      <c r="D272" s="78" t="s">
        <v>906</v>
      </c>
      <c r="F272" s="77" t="s">
        <v>907</v>
      </c>
      <c r="G272" s="82">
        <v>10.42</v>
      </c>
      <c r="H272" s="82">
        <v>10.33</v>
      </c>
      <c r="I272" s="78">
        <v>10.27</v>
      </c>
    </row>
    <row r="273" spans="3:9">
      <c r="C273" s="77" t="s">
        <v>331</v>
      </c>
      <c r="D273" s="78" t="s">
        <v>908</v>
      </c>
      <c r="F273" s="77" t="s">
        <v>909</v>
      </c>
      <c r="G273" s="82">
        <v>10.42</v>
      </c>
      <c r="H273" s="82">
        <v>10.33</v>
      </c>
      <c r="I273" s="78">
        <v>10.27</v>
      </c>
    </row>
    <row r="274" spans="3:9">
      <c r="C274" s="77" t="s">
        <v>331</v>
      </c>
      <c r="D274" s="78" t="s">
        <v>910</v>
      </c>
      <c r="F274" s="77" t="s">
        <v>911</v>
      </c>
      <c r="G274" s="82">
        <v>10.42</v>
      </c>
      <c r="H274" s="82">
        <v>10.33</v>
      </c>
      <c r="I274" s="78">
        <v>10.27</v>
      </c>
    </row>
    <row r="275" spans="3:9">
      <c r="C275" s="77" t="s">
        <v>331</v>
      </c>
      <c r="D275" s="78" t="s">
        <v>912</v>
      </c>
      <c r="F275" s="77" t="s">
        <v>913</v>
      </c>
      <c r="G275" s="82">
        <v>10.42</v>
      </c>
      <c r="H275" s="82">
        <v>10.33</v>
      </c>
      <c r="I275" s="78">
        <v>10.27</v>
      </c>
    </row>
    <row r="276" spans="3:9">
      <c r="C276" s="77" t="s">
        <v>331</v>
      </c>
      <c r="D276" s="78" t="s">
        <v>914</v>
      </c>
      <c r="F276" s="77" t="s">
        <v>915</v>
      </c>
      <c r="G276" s="82">
        <v>10.42</v>
      </c>
      <c r="H276" s="82">
        <v>10.33</v>
      </c>
      <c r="I276" s="78">
        <v>10.27</v>
      </c>
    </row>
    <row r="277" spans="3:9">
      <c r="C277" s="77" t="s">
        <v>331</v>
      </c>
      <c r="D277" s="78" t="s">
        <v>916</v>
      </c>
      <c r="F277" s="77" t="s">
        <v>917</v>
      </c>
      <c r="G277" s="82">
        <v>10.42</v>
      </c>
      <c r="H277" s="82">
        <v>10.33</v>
      </c>
      <c r="I277" s="78">
        <v>10.27</v>
      </c>
    </row>
    <row r="278" spans="3:9">
      <c r="C278" s="77" t="s">
        <v>331</v>
      </c>
      <c r="D278" s="78" t="s">
        <v>918</v>
      </c>
      <c r="F278" s="77" t="s">
        <v>919</v>
      </c>
      <c r="G278" s="82">
        <v>10.42</v>
      </c>
      <c r="H278" s="82">
        <v>10.33</v>
      </c>
      <c r="I278" s="78">
        <v>10.27</v>
      </c>
    </row>
    <row r="279" spans="3:9">
      <c r="C279" s="77" t="s">
        <v>331</v>
      </c>
      <c r="D279" s="78" t="s">
        <v>920</v>
      </c>
      <c r="F279" s="77" t="s">
        <v>921</v>
      </c>
      <c r="G279" s="82">
        <v>10.42</v>
      </c>
      <c r="H279" s="82">
        <v>10.33</v>
      </c>
      <c r="I279" s="78">
        <v>10.27</v>
      </c>
    </row>
    <row r="280" spans="3:9">
      <c r="C280" s="77" t="s">
        <v>331</v>
      </c>
      <c r="D280" s="78" t="s">
        <v>922</v>
      </c>
      <c r="F280" s="77" t="s">
        <v>923</v>
      </c>
      <c r="G280" s="82">
        <v>10.42</v>
      </c>
      <c r="H280" s="82">
        <v>10.33</v>
      </c>
      <c r="I280" s="78">
        <v>10.27</v>
      </c>
    </row>
    <row r="281" spans="3:9">
      <c r="C281" s="77" t="s">
        <v>331</v>
      </c>
      <c r="D281" s="78" t="s">
        <v>924</v>
      </c>
      <c r="F281" s="77" t="s">
        <v>925</v>
      </c>
      <c r="G281" s="82">
        <v>10.42</v>
      </c>
      <c r="H281" s="82">
        <v>10.33</v>
      </c>
      <c r="I281" s="78">
        <v>10.27</v>
      </c>
    </row>
    <row r="282" spans="3:9">
      <c r="C282" s="77" t="s">
        <v>331</v>
      </c>
      <c r="D282" s="78" t="s">
        <v>926</v>
      </c>
      <c r="F282" s="77" t="s">
        <v>323</v>
      </c>
      <c r="G282" s="82">
        <v>10.210000000000001</v>
      </c>
      <c r="H282" s="82">
        <v>10.17</v>
      </c>
      <c r="I282" s="78">
        <v>10.14</v>
      </c>
    </row>
    <row r="283" spans="3:9">
      <c r="C283" s="77" t="s">
        <v>331</v>
      </c>
      <c r="D283" s="78" t="s">
        <v>927</v>
      </c>
      <c r="F283" s="77" t="s">
        <v>928</v>
      </c>
      <c r="G283" s="82">
        <v>10.210000000000001</v>
      </c>
      <c r="H283" s="82">
        <v>10.17</v>
      </c>
      <c r="I283" s="78">
        <v>10.14</v>
      </c>
    </row>
    <row r="284" spans="3:9">
      <c r="C284" s="77" t="s">
        <v>331</v>
      </c>
      <c r="D284" s="78" t="s">
        <v>929</v>
      </c>
      <c r="F284" s="77" t="s">
        <v>930</v>
      </c>
      <c r="G284" s="82">
        <v>10.210000000000001</v>
      </c>
      <c r="H284" s="82">
        <v>10.17</v>
      </c>
      <c r="I284" s="78">
        <v>10.14</v>
      </c>
    </row>
    <row r="285" spans="3:9">
      <c r="C285" s="77" t="s">
        <v>331</v>
      </c>
      <c r="D285" s="78" t="s">
        <v>931</v>
      </c>
      <c r="F285" s="77" t="s">
        <v>932</v>
      </c>
      <c r="G285" s="82">
        <v>10.210000000000001</v>
      </c>
      <c r="H285" s="82">
        <v>10.17</v>
      </c>
      <c r="I285" s="78">
        <v>10.14</v>
      </c>
    </row>
    <row r="286" spans="3:9">
      <c r="C286" s="77" t="s">
        <v>331</v>
      </c>
      <c r="D286" s="78" t="s">
        <v>933</v>
      </c>
      <c r="F286" s="77" t="s">
        <v>934</v>
      </c>
      <c r="G286" s="82">
        <v>10.210000000000001</v>
      </c>
      <c r="H286" s="82">
        <v>10.17</v>
      </c>
      <c r="I286" s="78">
        <v>10.14</v>
      </c>
    </row>
    <row r="287" spans="3:9">
      <c r="C287" s="77" t="s">
        <v>331</v>
      </c>
      <c r="D287" s="78" t="s">
        <v>935</v>
      </c>
      <c r="F287" s="77" t="s">
        <v>936</v>
      </c>
      <c r="G287" s="82">
        <v>10.210000000000001</v>
      </c>
      <c r="H287" s="82">
        <v>10.17</v>
      </c>
      <c r="I287" s="78">
        <v>10.14</v>
      </c>
    </row>
    <row r="288" spans="3:9">
      <c r="C288" s="77" t="s">
        <v>331</v>
      </c>
      <c r="D288" s="78" t="s">
        <v>937</v>
      </c>
      <c r="F288" s="77" t="s">
        <v>938</v>
      </c>
      <c r="G288" s="82">
        <v>10.210000000000001</v>
      </c>
      <c r="H288" s="82">
        <v>10.17</v>
      </c>
      <c r="I288" s="78">
        <v>10.14</v>
      </c>
    </row>
    <row r="289" spans="3:9">
      <c r="C289" s="77" t="s">
        <v>331</v>
      </c>
      <c r="D289" s="78" t="s">
        <v>939</v>
      </c>
      <c r="F289" s="77" t="s">
        <v>940</v>
      </c>
      <c r="G289" s="82">
        <v>10.210000000000001</v>
      </c>
      <c r="H289" s="82">
        <v>10.17</v>
      </c>
      <c r="I289" s="78">
        <v>10.14</v>
      </c>
    </row>
    <row r="290" spans="3:9">
      <c r="C290" s="77" t="s">
        <v>331</v>
      </c>
      <c r="D290" s="78" t="s">
        <v>941</v>
      </c>
      <c r="F290" s="77" t="s">
        <v>942</v>
      </c>
      <c r="G290" s="82">
        <v>10.210000000000001</v>
      </c>
      <c r="H290" s="82">
        <v>10.17</v>
      </c>
      <c r="I290" s="78">
        <v>10.14</v>
      </c>
    </row>
    <row r="291" spans="3:9">
      <c r="C291" s="77" t="s">
        <v>331</v>
      </c>
      <c r="D291" s="78" t="s">
        <v>943</v>
      </c>
      <c r="F291" s="77" t="s">
        <v>944</v>
      </c>
      <c r="G291" s="82">
        <v>10.210000000000001</v>
      </c>
      <c r="H291" s="82">
        <v>10.17</v>
      </c>
      <c r="I291" s="78">
        <v>10.14</v>
      </c>
    </row>
    <row r="292" spans="3:9">
      <c r="C292" s="77" t="s">
        <v>331</v>
      </c>
      <c r="D292" s="78" t="s">
        <v>945</v>
      </c>
      <c r="F292" s="77" t="s">
        <v>946</v>
      </c>
      <c r="G292" s="82">
        <v>10.210000000000001</v>
      </c>
      <c r="H292" s="82">
        <v>10.17</v>
      </c>
      <c r="I292" s="78">
        <v>10.14</v>
      </c>
    </row>
    <row r="293" spans="3:9">
      <c r="C293" s="77" t="s">
        <v>331</v>
      </c>
      <c r="D293" s="78" t="s">
        <v>947</v>
      </c>
      <c r="F293" s="77" t="s">
        <v>948</v>
      </c>
      <c r="G293" s="82">
        <v>10.210000000000001</v>
      </c>
      <c r="H293" s="82">
        <v>10.17</v>
      </c>
      <c r="I293" s="78">
        <v>10.14</v>
      </c>
    </row>
    <row r="294" spans="3:9">
      <c r="C294" s="77" t="s">
        <v>331</v>
      </c>
      <c r="D294" s="78" t="s">
        <v>949</v>
      </c>
      <c r="F294" s="77" t="s">
        <v>950</v>
      </c>
      <c r="G294" s="82">
        <v>10.210000000000001</v>
      </c>
      <c r="H294" s="82">
        <v>10.17</v>
      </c>
      <c r="I294" s="78">
        <v>10.14</v>
      </c>
    </row>
    <row r="295" spans="3:9">
      <c r="C295" s="77" t="s">
        <v>331</v>
      </c>
      <c r="D295" s="78" t="s">
        <v>951</v>
      </c>
      <c r="F295" s="77" t="s">
        <v>952</v>
      </c>
      <c r="G295" s="82">
        <v>10.210000000000001</v>
      </c>
      <c r="H295" s="82">
        <v>10.17</v>
      </c>
      <c r="I295" s="78">
        <v>10.14</v>
      </c>
    </row>
    <row r="296" spans="3:9">
      <c r="C296" s="77" t="s">
        <v>334</v>
      </c>
      <c r="D296" s="78" t="s">
        <v>953</v>
      </c>
      <c r="F296" s="77" t="s">
        <v>954</v>
      </c>
      <c r="G296" s="82">
        <v>10.210000000000001</v>
      </c>
      <c r="H296" s="82">
        <v>10.17</v>
      </c>
      <c r="I296" s="78">
        <v>10.14</v>
      </c>
    </row>
    <row r="297" spans="3:9">
      <c r="C297" s="77" t="s">
        <v>334</v>
      </c>
      <c r="D297" s="78" t="s">
        <v>955</v>
      </c>
      <c r="F297" s="77" t="s">
        <v>956</v>
      </c>
      <c r="G297" s="82">
        <v>10.210000000000001</v>
      </c>
      <c r="H297" s="82">
        <v>10.17</v>
      </c>
      <c r="I297" s="78">
        <v>10.14</v>
      </c>
    </row>
    <row r="298" spans="3:9">
      <c r="C298" s="77" t="s">
        <v>334</v>
      </c>
      <c r="D298" s="78" t="s">
        <v>957</v>
      </c>
      <c r="F298" s="77" t="s">
        <v>958</v>
      </c>
      <c r="G298" s="82">
        <v>10.210000000000001</v>
      </c>
      <c r="H298" s="82">
        <v>10.17</v>
      </c>
      <c r="I298" s="78">
        <v>10.14</v>
      </c>
    </row>
    <row r="299" spans="3:9">
      <c r="C299" s="77" t="s">
        <v>334</v>
      </c>
      <c r="D299" s="78" t="s">
        <v>959</v>
      </c>
      <c r="F299" s="77" t="s">
        <v>960</v>
      </c>
      <c r="G299" s="82">
        <v>10.210000000000001</v>
      </c>
      <c r="H299" s="82">
        <v>10.17</v>
      </c>
      <c r="I299" s="78">
        <v>10.14</v>
      </c>
    </row>
    <row r="300" spans="3:9">
      <c r="C300" s="77" t="s">
        <v>334</v>
      </c>
      <c r="D300" s="78" t="s">
        <v>961</v>
      </c>
      <c r="F300" s="77" t="s">
        <v>962</v>
      </c>
      <c r="G300" s="82">
        <v>10.210000000000001</v>
      </c>
      <c r="H300" s="82">
        <v>10.17</v>
      </c>
      <c r="I300" s="78">
        <v>10.14</v>
      </c>
    </row>
    <row r="301" spans="3:9">
      <c r="C301" s="77" t="s">
        <v>334</v>
      </c>
      <c r="D301" s="78" t="s">
        <v>963</v>
      </c>
      <c r="F301" s="77" t="s">
        <v>964</v>
      </c>
      <c r="G301" s="82">
        <v>10.210000000000001</v>
      </c>
      <c r="H301" s="82">
        <v>10.17</v>
      </c>
      <c r="I301" s="78">
        <v>10.14</v>
      </c>
    </row>
    <row r="302" spans="3:9">
      <c r="C302" s="77" t="s">
        <v>334</v>
      </c>
      <c r="D302" s="78" t="s">
        <v>965</v>
      </c>
      <c r="F302" s="77" t="s">
        <v>966</v>
      </c>
      <c r="G302" s="82">
        <v>10.210000000000001</v>
      </c>
      <c r="H302" s="82">
        <v>10.17</v>
      </c>
      <c r="I302" s="78">
        <v>10.14</v>
      </c>
    </row>
    <row r="303" spans="3:9">
      <c r="C303" s="77" t="s">
        <v>334</v>
      </c>
      <c r="D303" s="78" t="s">
        <v>967</v>
      </c>
      <c r="F303" s="77" t="s">
        <v>968</v>
      </c>
      <c r="G303" s="82">
        <v>10.210000000000001</v>
      </c>
      <c r="H303" s="82">
        <v>10.17</v>
      </c>
      <c r="I303" s="78">
        <v>10.14</v>
      </c>
    </row>
    <row r="304" spans="3:9">
      <c r="C304" s="77" t="s">
        <v>334</v>
      </c>
      <c r="D304" s="78" t="s">
        <v>969</v>
      </c>
      <c r="F304" s="77" t="s">
        <v>970</v>
      </c>
      <c r="G304" s="82">
        <v>10.210000000000001</v>
      </c>
      <c r="H304" s="82">
        <v>10.17</v>
      </c>
      <c r="I304" s="78">
        <v>10.14</v>
      </c>
    </row>
    <row r="305" spans="3:9">
      <c r="C305" s="77" t="s">
        <v>334</v>
      </c>
      <c r="D305" s="78" t="s">
        <v>971</v>
      </c>
      <c r="F305" s="77" t="s">
        <v>972</v>
      </c>
      <c r="G305" s="82">
        <v>10.210000000000001</v>
      </c>
      <c r="H305" s="82">
        <v>10.17</v>
      </c>
      <c r="I305" s="78">
        <v>10.14</v>
      </c>
    </row>
    <row r="306" spans="3:9">
      <c r="C306" s="77" t="s">
        <v>334</v>
      </c>
      <c r="D306" s="78" t="s">
        <v>973</v>
      </c>
      <c r="F306" s="77" t="s">
        <v>974</v>
      </c>
      <c r="G306" s="82">
        <v>10.210000000000001</v>
      </c>
      <c r="H306" s="82">
        <v>10.17</v>
      </c>
      <c r="I306" s="78">
        <v>10.14</v>
      </c>
    </row>
    <row r="307" spans="3:9">
      <c r="C307" s="77" t="s">
        <v>334</v>
      </c>
      <c r="D307" s="78" t="s">
        <v>975</v>
      </c>
      <c r="F307" s="77" t="s">
        <v>976</v>
      </c>
      <c r="G307" s="82">
        <v>10.210000000000001</v>
      </c>
      <c r="H307" s="82">
        <v>10.17</v>
      </c>
      <c r="I307" s="78">
        <v>10.14</v>
      </c>
    </row>
    <row r="308" spans="3:9">
      <c r="C308" s="77" t="s">
        <v>334</v>
      </c>
      <c r="D308" s="78" t="s">
        <v>977</v>
      </c>
      <c r="F308" s="77" t="s">
        <v>978</v>
      </c>
      <c r="G308" s="82">
        <v>10.210000000000001</v>
      </c>
      <c r="H308" s="82">
        <v>10.17</v>
      </c>
      <c r="I308" s="78">
        <v>10.14</v>
      </c>
    </row>
    <row r="309" spans="3:9">
      <c r="C309" s="77" t="s">
        <v>334</v>
      </c>
      <c r="D309" s="78" t="s">
        <v>979</v>
      </c>
      <c r="F309" s="77" t="s">
        <v>980</v>
      </c>
      <c r="G309" s="82">
        <v>10.210000000000001</v>
      </c>
      <c r="H309" s="82">
        <v>10.17</v>
      </c>
      <c r="I309" s="78">
        <v>10.14</v>
      </c>
    </row>
    <row r="310" spans="3:9">
      <c r="C310" s="77" t="s">
        <v>334</v>
      </c>
      <c r="D310" s="78" t="s">
        <v>981</v>
      </c>
      <c r="F310" s="77" t="s">
        <v>982</v>
      </c>
      <c r="G310" s="82">
        <v>10.210000000000001</v>
      </c>
      <c r="H310" s="82">
        <v>10.17</v>
      </c>
      <c r="I310" s="78">
        <v>10.14</v>
      </c>
    </row>
    <row r="311" spans="3:9">
      <c r="C311" s="77" t="s">
        <v>334</v>
      </c>
      <c r="D311" s="78" t="s">
        <v>983</v>
      </c>
      <c r="F311" s="77" t="s">
        <v>984</v>
      </c>
      <c r="G311" s="82">
        <v>10.210000000000001</v>
      </c>
      <c r="H311" s="82">
        <v>10.17</v>
      </c>
      <c r="I311" s="78">
        <v>10.14</v>
      </c>
    </row>
    <row r="312" spans="3:9">
      <c r="C312" s="77" t="s">
        <v>334</v>
      </c>
      <c r="D312" s="78" t="s">
        <v>985</v>
      </c>
      <c r="F312" s="77" t="s">
        <v>986</v>
      </c>
      <c r="G312" s="82">
        <v>10.210000000000001</v>
      </c>
      <c r="H312" s="82">
        <v>10.17</v>
      </c>
      <c r="I312" s="78">
        <v>10.14</v>
      </c>
    </row>
    <row r="313" spans="3:9">
      <c r="C313" s="77" t="s">
        <v>334</v>
      </c>
      <c r="D313" s="78" t="s">
        <v>987</v>
      </c>
      <c r="F313" s="77" t="s">
        <v>988</v>
      </c>
      <c r="G313" s="82">
        <v>10.210000000000001</v>
      </c>
      <c r="H313" s="82">
        <v>10.17</v>
      </c>
      <c r="I313" s="78">
        <v>10.14</v>
      </c>
    </row>
    <row r="314" spans="3:9">
      <c r="C314" s="77" t="s">
        <v>334</v>
      </c>
      <c r="D314" s="78" t="s">
        <v>989</v>
      </c>
      <c r="F314" s="77" t="s">
        <v>990</v>
      </c>
      <c r="G314" s="82">
        <v>10.210000000000001</v>
      </c>
      <c r="H314" s="82">
        <v>10.17</v>
      </c>
      <c r="I314" s="78">
        <v>10.14</v>
      </c>
    </row>
    <row r="315" spans="3:9">
      <c r="C315" s="77" t="s">
        <v>334</v>
      </c>
      <c r="D315" s="78" t="s">
        <v>991</v>
      </c>
      <c r="F315" s="77" t="s">
        <v>992</v>
      </c>
      <c r="G315" s="82">
        <v>10.210000000000001</v>
      </c>
      <c r="H315" s="82">
        <v>10.17</v>
      </c>
      <c r="I315" s="78">
        <v>10.14</v>
      </c>
    </row>
    <row r="316" spans="3:9">
      <c r="C316" s="77" t="s">
        <v>334</v>
      </c>
      <c r="D316" s="78" t="s">
        <v>993</v>
      </c>
      <c r="F316" s="77" t="s">
        <v>994</v>
      </c>
      <c r="G316" s="82">
        <v>10.210000000000001</v>
      </c>
      <c r="H316" s="82">
        <v>10.17</v>
      </c>
      <c r="I316" s="78">
        <v>10.14</v>
      </c>
    </row>
    <row r="317" spans="3:9">
      <c r="C317" s="77" t="s">
        <v>334</v>
      </c>
      <c r="D317" s="78" t="s">
        <v>995</v>
      </c>
      <c r="F317" s="77" t="s">
        <v>996</v>
      </c>
      <c r="G317" s="82">
        <v>10.210000000000001</v>
      </c>
      <c r="H317" s="82">
        <v>10.17</v>
      </c>
      <c r="I317" s="78">
        <v>10.14</v>
      </c>
    </row>
    <row r="318" spans="3:9">
      <c r="C318" s="77" t="s">
        <v>334</v>
      </c>
      <c r="D318" s="78" t="s">
        <v>997</v>
      </c>
      <c r="F318" s="77" t="s">
        <v>998</v>
      </c>
      <c r="G318" s="82">
        <v>10.210000000000001</v>
      </c>
      <c r="H318" s="82">
        <v>10.17</v>
      </c>
      <c r="I318" s="78">
        <v>10.14</v>
      </c>
    </row>
    <row r="319" spans="3:9">
      <c r="C319" s="77" t="s">
        <v>334</v>
      </c>
      <c r="D319" s="78" t="s">
        <v>999</v>
      </c>
      <c r="F319" s="77" t="s">
        <v>1000</v>
      </c>
      <c r="G319" s="82">
        <v>10.210000000000001</v>
      </c>
      <c r="H319" s="82">
        <v>10.17</v>
      </c>
      <c r="I319" s="78">
        <v>10.14</v>
      </c>
    </row>
    <row r="320" spans="3:9">
      <c r="C320" s="77" t="s">
        <v>334</v>
      </c>
      <c r="D320" s="78" t="s">
        <v>1001</v>
      </c>
      <c r="F320" s="77" t="s">
        <v>1002</v>
      </c>
      <c r="G320" s="82">
        <v>10.210000000000001</v>
      </c>
      <c r="H320" s="82">
        <v>10.17</v>
      </c>
      <c r="I320" s="78">
        <v>10.14</v>
      </c>
    </row>
    <row r="321" spans="3:9">
      <c r="C321" s="77" t="s">
        <v>337</v>
      </c>
      <c r="D321" s="78" t="s">
        <v>1003</v>
      </c>
      <c r="F321" s="77" t="s">
        <v>1004</v>
      </c>
      <c r="G321" s="82">
        <v>10.210000000000001</v>
      </c>
      <c r="H321" s="82">
        <v>10.17</v>
      </c>
      <c r="I321" s="78">
        <v>10.14</v>
      </c>
    </row>
    <row r="322" spans="3:9">
      <c r="C322" s="77" t="s">
        <v>337</v>
      </c>
      <c r="D322" s="78" t="s">
        <v>1005</v>
      </c>
      <c r="F322" s="77" t="s">
        <v>1006</v>
      </c>
      <c r="G322" s="82">
        <v>10.210000000000001</v>
      </c>
      <c r="H322" s="82">
        <v>10.17</v>
      </c>
      <c r="I322" s="78">
        <v>10.14</v>
      </c>
    </row>
    <row r="323" spans="3:9">
      <c r="C323" s="77" t="s">
        <v>337</v>
      </c>
      <c r="D323" s="78" t="s">
        <v>1007</v>
      </c>
      <c r="F323" s="77" t="s">
        <v>1008</v>
      </c>
      <c r="G323" s="82">
        <v>10.210000000000001</v>
      </c>
      <c r="H323" s="82">
        <v>10.17</v>
      </c>
      <c r="I323" s="78">
        <v>10.14</v>
      </c>
    </row>
    <row r="324" spans="3:9">
      <c r="C324" s="77" t="s">
        <v>337</v>
      </c>
      <c r="D324" s="78" t="s">
        <v>1009</v>
      </c>
      <c r="F324" s="77" t="s">
        <v>1010</v>
      </c>
      <c r="G324" s="82">
        <v>10.210000000000001</v>
      </c>
      <c r="H324" s="82">
        <v>10.17</v>
      </c>
      <c r="I324" s="78">
        <v>10.14</v>
      </c>
    </row>
    <row r="325" spans="3:9">
      <c r="C325" s="77" t="s">
        <v>337</v>
      </c>
      <c r="D325" s="78" t="s">
        <v>1011</v>
      </c>
      <c r="F325" s="77" t="s">
        <v>1012</v>
      </c>
      <c r="G325" s="82">
        <v>10.210000000000001</v>
      </c>
      <c r="H325" s="82">
        <v>10.17</v>
      </c>
      <c r="I325" s="78">
        <v>10.14</v>
      </c>
    </row>
    <row r="326" spans="3:9">
      <c r="C326" s="77" t="s">
        <v>337</v>
      </c>
      <c r="D326" s="78" t="s">
        <v>1013</v>
      </c>
      <c r="F326" s="77" t="s">
        <v>1014</v>
      </c>
      <c r="G326" s="82">
        <v>10.210000000000001</v>
      </c>
      <c r="H326" s="82">
        <v>10.17</v>
      </c>
      <c r="I326" s="78">
        <v>10.14</v>
      </c>
    </row>
    <row r="327" spans="3:9">
      <c r="C327" s="77" t="s">
        <v>337</v>
      </c>
      <c r="D327" s="78" t="s">
        <v>1015</v>
      </c>
      <c r="F327" s="77" t="s">
        <v>1016</v>
      </c>
      <c r="G327" s="82">
        <v>10.210000000000001</v>
      </c>
      <c r="H327" s="82">
        <v>10.17</v>
      </c>
      <c r="I327" s="78">
        <v>10.14</v>
      </c>
    </row>
    <row r="328" spans="3:9">
      <c r="C328" s="77" t="s">
        <v>337</v>
      </c>
      <c r="D328" s="78" t="s">
        <v>1017</v>
      </c>
      <c r="F328" s="77" t="s">
        <v>1018</v>
      </c>
      <c r="G328" s="82">
        <v>10.210000000000001</v>
      </c>
      <c r="H328" s="82">
        <v>10.17</v>
      </c>
      <c r="I328" s="78">
        <v>10.14</v>
      </c>
    </row>
    <row r="329" spans="3:9">
      <c r="C329" s="77" t="s">
        <v>337</v>
      </c>
      <c r="D329" s="78" t="s">
        <v>1019</v>
      </c>
      <c r="F329" s="77" t="s">
        <v>1020</v>
      </c>
      <c r="G329" s="82">
        <v>10.210000000000001</v>
      </c>
      <c r="H329" s="82">
        <v>10.17</v>
      </c>
      <c r="I329" s="78">
        <v>10.14</v>
      </c>
    </row>
    <row r="330" spans="3:9">
      <c r="C330" s="77" t="s">
        <v>337</v>
      </c>
      <c r="D330" s="78" t="s">
        <v>1021</v>
      </c>
      <c r="F330" s="77" t="s">
        <v>1022</v>
      </c>
      <c r="G330" s="82">
        <v>10.210000000000001</v>
      </c>
      <c r="H330" s="82">
        <v>10.17</v>
      </c>
      <c r="I330" s="78">
        <v>10.14</v>
      </c>
    </row>
    <row r="331" spans="3:9">
      <c r="C331" s="77" t="s">
        <v>337</v>
      </c>
      <c r="D331" s="78" t="s">
        <v>1023</v>
      </c>
      <c r="F331" s="77" t="s">
        <v>1024</v>
      </c>
      <c r="G331" s="82">
        <v>10.210000000000001</v>
      </c>
      <c r="H331" s="82">
        <v>10.17</v>
      </c>
      <c r="I331" s="78">
        <v>10.14</v>
      </c>
    </row>
    <row r="332" spans="3:9">
      <c r="C332" s="77" t="s">
        <v>337</v>
      </c>
      <c r="D332" s="78" t="s">
        <v>1025</v>
      </c>
      <c r="F332" s="77" t="s">
        <v>1026</v>
      </c>
      <c r="G332" s="82">
        <v>10.210000000000001</v>
      </c>
      <c r="H332" s="82">
        <v>10.17</v>
      </c>
      <c r="I332" s="78">
        <v>10.14</v>
      </c>
    </row>
    <row r="333" spans="3:9">
      <c r="C333" s="77" t="s">
        <v>337</v>
      </c>
      <c r="D333" s="78" t="s">
        <v>1027</v>
      </c>
      <c r="F333" s="77" t="s">
        <v>1028</v>
      </c>
      <c r="G333" s="82">
        <v>10.210000000000001</v>
      </c>
      <c r="H333" s="82">
        <v>10.17</v>
      </c>
      <c r="I333" s="78">
        <v>10.14</v>
      </c>
    </row>
    <row r="334" spans="3:9">
      <c r="C334" s="77" t="s">
        <v>337</v>
      </c>
      <c r="D334" s="78" t="s">
        <v>1029</v>
      </c>
      <c r="F334" s="77" t="s">
        <v>1030</v>
      </c>
      <c r="G334" s="82">
        <v>10.210000000000001</v>
      </c>
      <c r="H334" s="82">
        <v>10.17</v>
      </c>
      <c r="I334" s="78">
        <v>10.14</v>
      </c>
    </row>
    <row r="335" spans="3:9">
      <c r="C335" s="77" t="s">
        <v>337</v>
      </c>
      <c r="D335" s="78" t="s">
        <v>1031</v>
      </c>
      <c r="F335" s="77" t="s">
        <v>1032</v>
      </c>
      <c r="G335" s="82">
        <v>10.210000000000001</v>
      </c>
      <c r="H335" s="82">
        <v>10.17</v>
      </c>
      <c r="I335" s="78">
        <v>10.14</v>
      </c>
    </row>
    <row r="336" spans="3:9">
      <c r="C336" s="77" t="s">
        <v>337</v>
      </c>
      <c r="D336" s="78" t="s">
        <v>1033</v>
      </c>
      <c r="F336" s="77" t="s">
        <v>1034</v>
      </c>
      <c r="G336" s="82">
        <v>10.210000000000001</v>
      </c>
      <c r="H336" s="82">
        <v>10.17</v>
      </c>
      <c r="I336" s="78">
        <v>10.14</v>
      </c>
    </row>
    <row r="337" spans="3:9">
      <c r="C337" s="77" t="s">
        <v>337</v>
      </c>
      <c r="D337" s="78" t="s">
        <v>1035</v>
      </c>
      <c r="F337" s="77" t="s">
        <v>1036</v>
      </c>
      <c r="G337" s="82">
        <v>10.210000000000001</v>
      </c>
      <c r="H337" s="82">
        <v>10.17</v>
      </c>
      <c r="I337" s="78">
        <v>10.14</v>
      </c>
    </row>
    <row r="338" spans="3:9">
      <c r="C338" s="77" t="s">
        <v>337</v>
      </c>
      <c r="D338" s="78" t="s">
        <v>1037</v>
      </c>
      <c r="F338" s="77" t="s">
        <v>1038</v>
      </c>
      <c r="G338" s="82">
        <v>10.210000000000001</v>
      </c>
      <c r="H338" s="82">
        <v>10.17</v>
      </c>
      <c r="I338" s="78">
        <v>10.14</v>
      </c>
    </row>
    <row r="339" spans="3:9">
      <c r="C339" s="77" t="s">
        <v>337</v>
      </c>
      <c r="D339" s="78" t="s">
        <v>1039</v>
      </c>
      <c r="F339" s="77" t="s">
        <v>1040</v>
      </c>
      <c r="G339" s="82">
        <v>10.210000000000001</v>
      </c>
      <c r="H339" s="82">
        <v>10.17</v>
      </c>
      <c r="I339" s="78">
        <v>10.14</v>
      </c>
    </row>
    <row r="340" spans="3:9">
      <c r="C340" s="77" t="s">
        <v>337</v>
      </c>
      <c r="D340" s="78" t="s">
        <v>1041</v>
      </c>
      <c r="F340" s="77" t="s">
        <v>1042</v>
      </c>
      <c r="G340" s="82">
        <v>10.210000000000001</v>
      </c>
      <c r="H340" s="82">
        <v>10.17</v>
      </c>
      <c r="I340" s="78">
        <v>10.14</v>
      </c>
    </row>
    <row r="341" spans="3:9">
      <c r="C341" s="77" t="s">
        <v>337</v>
      </c>
      <c r="D341" s="78" t="s">
        <v>1043</v>
      </c>
      <c r="F341" s="77" t="s">
        <v>1044</v>
      </c>
      <c r="G341" s="82">
        <v>10.210000000000001</v>
      </c>
      <c r="H341" s="82">
        <v>10.17</v>
      </c>
      <c r="I341" s="78">
        <v>10.14</v>
      </c>
    </row>
    <row r="342" spans="3:9">
      <c r="C342" s="77" t="s">
        <v>337</v>
      </c>
      <c r="D342" s="78" t="s">
        <v>1045</v>
      </c>
      <c r="F342" s="77" t="s">
        <v>1046</v>
      </c>
      <c r="G342" s="82">
        <v>10.210000000000001</v>
      </c>
      <c r="H342" s="82">
        <v>10.17</v>
      </c>
      <c r="I342" s="78">
        <v>10.14</v>
      </c>
    </row>
    <row r="343" spans="3:9">
      <c r="C343" s="77" t="s">
        <v>337</v>
      </c>
      <c r="D343" s="78" t="s">
        <v>1047</v>
      </c>
      <c r="F343" s="77" t="s">
        <v>1048</v>
      </c>
      <c r="G343" s="82">
        <v>10.210000000000001</v>
      </c>
      <c r="H343" s="82">
        <v>10.17</v>
      </c>
      <c r="I343" s="78">
        <v>10.14</v>
      </c>
    </row>
    <row r="344" spans="3:9">
      <c r="C344" s="77" t="s">
        <v>337</v>
      </c>
      <c r="D344" s="78" t="s">
        <v>1049</v>
      </c>
      <c r="F344" s="77" t="s">
        <v>1050</v>
      </c>
      <c r="G344" s="82">
        <v>10.210000000000001</v>
      </c>
      <c r="H344" s="82">
        <v>10.17</v>
      </c>
      <c r="I344" s="78">
        <v>10.14</v>
      </c>
    </row>
    <row r="345" spans="3:9">
      <c r="C345" s="77" t="s">
        <v>337</v>
      </c>
      <c r="D345" s="78" t="s">
        <v>1051</v>
      </c>
      <c r="F345" s="77" t="s">
        <v>1052</v>
      </c>
      <c r="G345" s="82">
        <v>10.210000000000001</v>
      </c>
      <c r="H345" s="82">
        <v>10.17</v>
      </c>
      <c r="I345" s="78">
        <v>10.14</v>
      </c>
    </row>
    <row r="346" spans="3:9">
      <c r="C346" s="77" t="s">
        <v>337</v>
      </c>
      <c r="D346" s="78" t="s">
        <v>1053</v>
      </c>
      <c r="F346" s="77" t="s">
        <v>1054</v>
      </c>
      <c r="G346" s="82">
        <v>10.210000000000001</v>
      </c>
      <c r="H346" s="82">
        <v>10.17</v>
      </c>
      <c r="I346" s="78">
        <v>10.14</v>
      </c>
    </row>
    <row r="347" spans="3:9">
      <c r="C347" s="77" t="s">
        <v>337</v>
      </c>
      <c r="D347" s="78" t="s">
        <v>1055</v>
      </c>
      <c r="F347" s="77" t="s">
        <v>1056</v>
      </c>
      <c r="G347" s="82">
        <v>10.210000000000001</v>
      </c>
      <c r="H347" s="82">
        <v>10.17</v>
      </c>
      <c r="I347" s="78">
        <v>10.14</v>
      </c>
    </row>
    <row r="348" spans="3:9">
      <c r="C348" s="77" t="s">
        <v>337</v>
      </c>
      <c r="D348" s="78" t="s">
        <v>1057</v>
      </c>
      <c r="F348" s="77" t="s">
        <v>1058</v>
      </c>
      <c r="G348" s="82">
        <v>10.210000000000001</v>
      </c>
      <c r="H348" s="82">
        <v>10.17</v>
      </c>
      <c r="I348" s="78">
        <v>10.14</v>
      </c>
    </row>
    <row r="349" spans="3:9">
      <c r="C349" s="77" t="s">
        <v>337</v>
      </c>
      <c r="D349" s="78" t="s">
        <v>1059</v>
      </c>
      <c r="F349" s="77" t="s">
        <v>1060</v>
      </c>
      <c r="G349" s="82">
        <v>10.210000000000001</v>
      </c>
      <c r="H349" s="82">
        <v>10.17</v>
      </c>
      <c r="I349" s="78">
        <v>10.14</v>
      </c>
    </row>
    <row r="350" spans="3:9">
      <c r="C350" s="77" t="s">
        <v>337</v>
      </c>
      <c r="D350" s="78" t="s">
        <v>1061</v>
      </c>
      <c r="F350" s="77" t="s">
        <v>1062</v>
      </c>
      <c r="G350" s="82">
        <v>10.210000000000001</v>
      </c>
      <c r="H350" s="82">
        <v>10.17</v>
      </c>
      <c r="I350" s="78">
        <v>10.14</v>
      </c>
    </row>
    <row r="351" spans="3:9">
      <c r="C351" s="77" t="s">
        <v>337</v>
      </c>
      <c r="D351" s="78" t="s">
        <v>1063</v>
      </c>
      <c r="F351" s="77" t="s">
        <v>1064</v>
      </c>
      <c r="G351" s="82">
        <v>10.210000000000001</v>
      </c>
      <c r="H351" s="82">
        <v>10.17</v>
      </c>
      <c r="I351" s="78">
        <v>10.14</v>
      </c>
    </row>
    <row r="352" spans="3:9">
      <c r="C352" s="77" t="s">
        <v>337</v>
      </c>
      <c r="D352" s="78" t="s">
        <v>1065</v>
      </c>
      <c r="F352" s="77" t="s">
        <v>1066</v>
      </c>
      <c r="G352" s="82">
        <v>10.210000000000001</v>
      </c>
      <c r="H352" s="82">
        <v>10.17</v>
      </c>
      <c r="I352" s="78">
        <v>10.14</v>
      </c>
    </row>
    <row r="353" spans="3:9">
      <c r="C353" s="77" t="s">
        <v>337</v>
      </c>
      <c r="D353" s="78" t="s">
        <v>1067</v>
      </c>
      <c r="F353" s="77" t="s">
        <v>1068</v>
      </c>
      <c r="G353" s="82">
        <v>10.210000000000001</v>
      </c>
      <c r="H353" s="82">
        <v>10.17</v>
      </c>
      <c r="I353" s="78">
        <v>10.14</v>
      </c>
    </row>
    <row r="354" spans="3:9">
      <c r="C354" s="77" t="s">
        <v>337</v>
      </c>
      <c r="D354" s="78" t="s">
        <v>1069</v>
      </c>
      <c r="F354" s="77" t="s">
        <v>1070</v>
      </c>
      <c r="G354" s="82">
        <v>10.210000000000001</v>
      </c>
      <c r="H354" s="82">
        <v>10.17</v>
      </c>
      <c r="I354" s="78">
        <v>10.14</v>
      </c>
    </row>
    <row r="355" spans="3:9">
      <c r="C355" s="77" t="s">
        <v>337</v>
      </c>
      <c r="D355" s="78" t="s">
        <v>1071</v>
      </c>
      <c r="F355" s="77" t="s">
        <v>1072</v>
      </c>
      <c r="G355" s="82">
        <v>10.210000000000001</v>
      </c>
      <c r="H355" s="82">
        <v>10.17</v>
      </c>
      <c r="I355" s="78">
        <v>10.14</v>
      </c>
    </row>
    <row r="356" spans="3:9">
      <c r="C356" s="77" t="s">
        <v>340</v>
      </c>
      <c r="D356" s="78" t="s">
        <v>1073</v>
      </c>
      <c r="F356" s="77" t="s">
        <v>1074</v>
      </c>
      <c r="G356" s="82">
        <v>10.210000000000001</v>
      </c>
      <c r="H356" s="82">
        <v>10.17</v>
      </c>
      <c r="I356" s="78">
        <v>10.14</v>
      </c>
    </row>
    <row r="357" spans="3:9">
      <c r="C357" s="77" t="s">
        <v>340</v>
      </c>
      <c r="D357" s="78" t="s">
        <v>1075</v>
      </c>
      <c r="F357" s="77" t="s">
        <v>1076</v>
      </c>
      <c r="G357" s="82">
        <v>10.210000000000001</v>
      </c>
      <c r="H357" s="82">
        <v>10.17</v>
      </c>
      <c r="I357" s="78">
        <v>10.14</v>
      </c>
    </row>
    <row r="358" spans="3:9">
      <c r="C358" s="77" t="s">
        <v>340</v>
      </c>
      <c r="D358" s="78" t="s">
        <v>1077</v>
      </c>
      <c r="F358" s="77" t="s">
        <v>1078</v>
      </c>
      <c r="G358" s="82">
        <v>10.210000000000001</v>
      </c>
      <c r="H358" s="82">
        <v>10.17</v>
      </c>
      <c r="I358" s="78">
        <v>10.14</v>
      </c>
    </row>
    <row r="359" spans="3:9">
      <c r="C359" s="77" t="s">
        <v>340</v>
      </c>
      <c r="D359" s="78" t="s">
        <v>1079</v>
      </c>
      <c r="F359" s="77" t="s">
        <v>1080</v>
      </c>
      <c r="G359" s="82">
        <v>10.210000000000001</v>
      </c>
      <c r="H359" s="82">
        <v>10.17</v>
      </c>
      <c r="I359" s="78">
        <v>10.14</v>
      </c>
    </row>
    <row r="360" spans="3:9">
      <c r="C360" s="77" t="s">
        <v>340</v>
      </c>
      <c r="D360" s="78" t="s">
        <v>1081</v>
      </c>
      <c r="F360" s="77" t="s">
        <v>1082</v>
      </c>
      <c r="G360" s="82">
        <v>10.210000000000001</v>
      </c>
      <c r="H360" s="82">
        <v>10.17</v>
      </c>
      <c r="I360" s="78">
        <v>10.14</v>
      </c>
    </row>
    <row r="361" spans="3:9">
      <c r="C361" s="77" t="s">
        <v>340</v>
      </c>
      <c r="D361" s="78" t="s">
        <v>1083</v>
      </c>
      <c r="F361" s="77" t="s">
        <v>1084</v>
      </c>
      <c r="G361" s="82">
        <v>10.210000000000001</v>
      </c>
      <c r="H361" s="82">
        <v>10.17</v>
      </c>
      <c r="I361" s="78">
        <v>10.14</v>
      </c>
    </row>
    <row r="362" spans="3:9">
      <c r="C362" s="77" t="s">
        <v>340</v>
      </c>
      <c r="D362" s="78" t="s">
        <v>1085</v>
      </c>
      <c r="F362" s="77" t="s">
        <v>1086</v>
      </c>
      <c r="G362" s="82">
        <v>10.210000000000001</v>
      </c>
      <c r="H362" s="82">
        <v>10.17</v>
      </c>
      <c r="I362" s="78">
        <v>10.14</v>
      </c>
    </row>
    <row r="363" spans="3:9">
      <c r="C363" s="77" t="s">
        <v>340</v>
      </c>
      <c r="D363" s="78" t="s">
        <v>1087</v>
      </c>
      <c r="F363" s="77" t="s">
        <v>1088</v>
      </c>
      <c r="G363" s="82">
        <v>10.210000000000001</v>
      </c>
      <c r="H363" s="82">
        <v>10.17</v>
      </c>
      <c r="I363" s="78">
        <v>10.14</v>
      </c>
    </row>
    <row r="364" spans="3:9">
      <c r="C364" s="77" t="s">
        <v>340</v>
      </c>
      <c r="D364" s="78" t="s">
        <v>1089</v>
      </c>
      <c r="F364" s="77" t="s">
        <v>1090</v>
      </c>
      <c r="G364" s="82">
        <v>10.210000000000001</v>
      </c>
      <c r="H364" s="82">
        <v>10.17</v>
      </c>
      <c r="I364" s="78">
        <v>10.14</v>
      </c>
    </row>
    <row r="365" spans="3:9">
      <c r="C365" s="77" t="s">
        <v>340</v>
      </c>
      <c r="D365" s="78" t="s">
        <v>1091</v>
      </c>
      <c r="F365" s="77" t="s">
        <v>1092</v>
      </c>
      <c r="G365" s="82">
        <v>10.210000000000001</v>
      </c>
      <c r="H365" s="82">
        <v>10.17</v>
      </c>
      <c r="I365" s="78">
        <v>10.14</v>
      </c>
    </row>
    <row r="366" spans="3:9">
      <c r="C366" s="77" t="s">
        <v>340</v>
      </c>
      <c r="D366" s="78" t="s">
        <v>1093</v>
      </c>
      <c r="F366" s="77" t="s">
        <v>1094</v>
      </c>
      <c r="G366" s="82">
        <v>10.210000000000001</v>
      </c>
      <c r="H366" s="82">
        <v>10.17</v>
      </c>
      <c r="I366" s="78">
        <v>10.14</v>
      </c>
    </row>
    <row r="367" spans="3:9">
      <c r="C367" s="77" t="s">
        <v>340</v>
      </c>
      <c r="D367" s="78" t="s">
        <v>416</v>
      </c>
      <c r="F367" s="77" t="s">
        <v>679</v>
      </c>
      <c r="G367" s="82">
        <v>10.210000000000001</v>
      </c>
      <c r="H367" s="82">
        <v>10.17</v>
      </c>
      <c r="I367" s="78">
        <v>10.14</v>
      </c>
    </row>
    <row r="368" spans="3:9">
      <c r="C368" s="77" t="s">
        <v>340</v>
      </c>
      <c r="D368" s="78" t="s">
        <v>1095</v>
      </c>
      <c r="F368" s="77" t="s">
        <v>1096</v>
      </c>
      <c r="G368" s="82">
        <v>10.210000000000001</v>
      </c>
      <c r="H368" s="82">
        <v>10.17</v>
      </c>
      <c r="I368" s="78">
        <v>10.14</v>
      </c>
    </row>
    <row r="369" spans="3:9">
      <c r="C369" s="77" t="s">
        <v>340</v>
      </c>
      <c r="D369" s="78" t="s">
        <v>1097</v>
      </c>
      <c r="F369" s="77" t="s">
        <v>1098</v>
      </c>
      <c r="G369" s="82">
        <v>10.210000000000001</v>
      </c>
      <c r="H369" s="82">
        <v>10.17</v>
      </c>
      <c r="I369" s="78">
        <v>10.14</v>
      </c>
    </row>
    <row r="370" spans="3:9">
      <c r="C370" s="77" t="s">
        <v>340</v>
      </c>
      <c r="D370" s="78" t="s">
        <v>1099</v>
      </c>
      <c r="F370" s="77" t="s">
        <v>1100</v>
      </c>
      <c r="G370" s="82">
        <v>10.210000000000001</v>
      </c>
      <c r="H370" s="82">
        <v>10.17</v>
      </c>
      <c r="I370" s="78">
        <v>10.14</v>
      </c>
    </row>
    <row r="371" spans="3:9">
      <c r="C371" s="77" t="s">
        <v>340</v>
      </c>
      <c r="D371" s="78" t="s">
        <v>1101</v>
      </c>
      <c r="F371" s="77" t="s">
        <v>452</v>
      </c>
      <c r="G371" s="82">
        <v>10.210000000000001</v>
      </c>
      <c r="H371" s="82">
        <v>10.17</v>
      </c>
      <c r="I371" s="78">
        <v>10.14</v>
      </c>
    </row>
    <row r="372" spans="3:9">
      <c r="C372" s="77" t="s">
        <v>340</v>
      </c>
      <c r="D372" s="78" t="s">
        <v>1102</v>
      </c>
      <c r="F372" s="77" t="s">
        <v>1103</v>
      </c>
      <c r="G372" s="82">
        <v>10.210000000000001</v>
      </c>
      <c r="H372" s="82">
        <v>10.17</v>
      </c>
      <c r="I372" s="78">
        <v>10.14</v>
      </c>
    </row>
    <row r="373" spans="3:9">
      <c r="C373" s="77" t="s">
        <v>340</v>
      </c>
      <c r="D373" s="78" t="s">
        <v>1104</v>
      </c>
      <c r="F373" s="77" t="s">
        <v>1105</v>
      </c>
      <c r="G373" s="82">
        <v>10.210000000000001</v>
      </c>
      <c r="H373" s="82">
        <v>10.17</v>
      </c>
      <c r="I373" s="78">
        <v>10.14</v>
      </c>
    </row>
    <row r="374" spans="3:9">
      <c r="C374" s="77" t="s">
        <v>340</v>
      </c>
      <c r="D374" s="78" t="s">
        <v>1106</v>
      </c>
      <c r="F374" s="77" t="s">
        <v>1107</v>
      </c>
      <c r="G374" s="82">
        <v>10.210000000000001</v>
      </c>
      <c r="H374" s="82">
        <v>10.17</v>
      </c>
      <c r="I374" s="78">
        <v>10.14</v>
      </c>
    </row>
    <row r="375" spans="3:9">
      <c r="C375" s="77" t="s">
        <v>340</v>
      </c>
      <c r="D375" s="78" t="s">
        <v>1108</v>
      </c>
      <c r="F375" s="77" t="s">
        <v>1109</v>
      </c>
      <c r="G375" s="82">
        <v>10.210000000000001</v>
      </c>
      <c r="H375" s="82">
        <v>10.17</v>
      </c>
      <c r="I375" s="78">
        <v>10.14</v>
      </c>
    </row>
    <row r="376" spans="3:9">
      <c r="C376" s="77" t="s">
        <v>340</v>
      </c>
      <c r="D376" s="78" t="s">
        <v>1110</v>
      </c>
      <c r="F376" s="77" t="s">
        <v>1111</v>
      </c>
      <c r="G376" s="82">
        <v>10.210000000000001</v>
      </c>
      <c r="H376" s="82">
        <v>10.17</v>
      </c>
      <c r="I376" s="78">
        <v>10.14</v>
      </c>
    </row>
    <row r="377" spans="3:9">
      <c r="C377" s="77" t="s">
        <v>340</v>
      </c>
      <c r="D377" s="78" t="s">
        <v>1112</v>
      </c>
      <c r="F377" s="77" t="s">
        <v>1113</v>
      </c>
      <c r="G377" s="82">
        <v>10.210000000000001</v>
      </c>
      <c r="H377" s="82">
        <v>10.17</v>
      </c>
      <c r="I377" s="78">
        <v>10.14</v>
      </c>
    </row>
    <row r="378" spans="3:9">
      <c r="C378" s="77" t="s">
        <v>340</v>
      </c>
      <c r="D378" s="78" t="s">
        <v>1114</v>
      </c>
      <c r="F378" s="77" t="s">
        <v>1115</v>
      </c>
      <c r="G378" s="82">
        <v>10.210000000000001</v>
      </c>
      <c r="H378" s="82">
        <v>10.17</v>
      </c>
      <c r="I378" s="78">
        <v>10.14</v>
      </c>
    </row>
    <row r="379" spans="3:9">
      <c r="C379" s="77" t="s">
        <v>340</v>
      </c>
      <c r="D379" s="78" t="s">
        <v>1116</v>
      </c>
      <c r="F379" s="77" t="s">
        <v>1117</v>
      </c>
      <c r="G379" s="82">
        <v>10.210000000000001</v>
      </c>
      <c r="H379" s="82">
        <v>10.17</v>
      </c>
      <c r="I379" s="78">
        <v>10.14</v>
      </c>
    </row>
    <row r="380" spans="3:9">
      <c r="C380" s="77" t="s">
        <v>340</v>
      </c>
      <c r="D380" s="78" t="s">
        <v>1118</v>
      </c>
      <c r="F380" s="77" t="s">
        <v>1119</v>
      </c>
      <c r="G380" s="82">
        <v>10.210000000000001</v>
      </c>
      <c r="H380" s="82">
        <v>10.17</v>
      </c>
      <c r="I380" s="78">
        <v>10.14</v>
      </c>
    </row>
    <row r="381" spans="3:9">
      <c r="C381" s="77" t="s">
        <v>340</v>
      </c>
      <c r="D381" s="78" t="s">
        <v>1120</v>
      </c>
      <c r="F381" s="77" t="s">
        <v>1121</v>
      </c>
      <c r="G381" s="82">
        <v>10.210000000000001</v>
      </c>
      <c r="H381" s="82">
        <v>10.17</v>
      </c>
      <c r="I381" s="78">
        <v>10.14</v>
      </c>
    </row>
    <row r="382" spans="3:9">
      <c r="C382" s="77" t="s">
        <v>340</v>
      </c>
      <c r="D382" s="78" t="s">
        <v>1122</v>
      </c>
      <c r="F382" s="77" t="s">
        <v>1123</v>
      </c>
      <c r="G382" s="82">
        <v>10.210000000000001</v>
      </c>
      <c r="H382" s="82">
        <v>10.17</v>
      </c>
      <c r="I382" s="78">
        <v>10.14</v>
      </c>
    </row>
    <row r="383" spans="3:9">
      <c r="C383" s="77" t="s">
        <v>340</v>
      </c>
      <c r="D383" s="78" t="s">
        <v>1124</v>
      </c>
      <c r="F383" s="77" t="s">
        <v>1125</v>
      </c>
      <c r="G383" s="82">
        <v>10.210000000000001</v>
      </c>
      <c r="H383" s="82">
        <v>10.17</v>
      </c>
      <c r="I383" s="78">
        <v>10.14</v>
      </c>
    </row>
    <row r="384" spans="3:9">
      <c r="C384" s="77" t="s">
        <v>340</v>
      </c>
      <c r="D384" s="78" t="s">
        <v>1126</v>
      </c>
      <c r="F384" s="77" t="s">
        <v>1127</v>
      </c>
      <c r="G384" s="82">
        <v>10.210000000000001</v>
      </c>
      <c r="H384" s="82">
        <v>10.17</v>
      </c>
      <c r="I384" s="78">
        <v>10.14</v>
      </c>
    </row>
    <row r="385" spans="3:9">
      <c r="C385" s="77" t="s">
        <v>340</v>
      </c>
      <c r="D385" s="78" t="s">
        <v>1128</v>
      </c>
      <c r="F385" s="77" t="s">
        <v>1129</v>
      </c>
      <c r="G385" s="82">
        <v>10.210000000000001</v>
      </c>
      <c r="H385" s="82">
        <v>10.17</v>
      </c>
      <c r="I385" s="78">
        <v>10.14</v>
      </c>
    </row>
    <row r="386" spans="3:9">
      <c r="C386" s="77" t="s">
        <v>340</v>
      </c>
      <c r="D386" s="78" t="s">
        <v>1130</v>
      </c>
      <c r="F386" s="77" t="s">
        <v>1131</v>
      </c>
      <c r="G386" s="82">
        <v>10.210000000000001</v>
      </c>
      <c r="H386" s="82">
        <v>10.17</v>
      </c>
      <c r="I386" s="78">
        <v>10.14</v>
      </c>
    </row>
    <row r="387" spans="3:9">
      <c r="C387" s="77" t="s">
        <v>340</v>
      </c>
      <c r="D387" s="78" t="s">
        <v>1043</v>
      </c>
      <c r="F387" s="77" t="s">
        <v>1132</v>
      </c>
      <c r="G387" s="82">
        <v>10.210000000000001</v>
      </c>
      <c r="H387" s="82">
        <v>10.17</v>
      </c>
      <c r="I387" s="78">
        <v>10.14</v>
      </c>
    </row>
    <row r="388" spans="3:9">
      <c r="C388" s="77" t="s">
        <v>340</v>
      </c>
      <c r="D388" s="78" t="s">
        <v>1133</v>
      </c>
      <c r="F388" s="77" t="s">
        <v>1134</v>
      </c>
      <c r="G388" s="82">
        <v>10.210000000000001</v>
      </c>
      <c r="H388" s="82">
        <v>10.17</v>
      </c>
      <c r="I388" s="78">
        <v>10.14</v>
      </c>
    </row>
    <row r="389" spans="3:9">
      <c r="C389" s="77" t="s">
        <v>340</v>
      </c>
      <c r="D389" s="78" t="s">
        <v>1135</v>
      </c>
      <c r="F389" s="77" t="s">
        <v>1136</v>
      </c>
      <c r="G389" s="82">
        <v>10.210000000000001</v>
      </c>
      <c r="H389" s="82">
        <v>10.17</v>
      </c>
      <c r="I389" s="78">
        <v>10.14</v>
      </c>
    </row>
    <row r="390" spans="3:9">
      <c r="C390" s="77" t="s">
        <v>340</v>
      </c>
      <c r="D390" s="78" t="s">
        <v>1137</v>
      </c>
      <c r="F390" s="77" t="s">
        <v>1138</v>
      </c>
      <c r="G390" s="82">
        <v>10.210000000000001</v>
      </c>
      <c r="H390" s="82">
        <v>10.17</v>
      </c>
      <c r="I390" s="78">
        <v>10.14</v>
      </c>
    </row>
    <row r="391" spans="3:9">
      <c r="C391" s="77" t="s">
        <v>340</v>
      </c>
      <c r="D391" s="78" t="s">
        <v>1139</v>
      </c>
      <c r="F391" s="77" t="s">
        <v>1140</v>
      </c>
      <c r="G391" s="82">
        <v>10.210000000000001</v>
      </c>
      <c r="H391" s="82">
        <v>10.17</v>
      </c>
      <c r="I391" s="78">
        <v>10.14</v>
      </c>
    </row>
    <row r="392" spans="3:9">
      <c r="C392" s="77" t="s">
        <v>340</v>
      </c>
      <c r="D392" s="78" t="s">
        <v>1141</v>
      </c>
      <c r="F392" s="77" t="s">
        <v>1142</v>
      </c>
      <c r="G392" s="82">
        <v>10.210000000000001</v>
      </c>
      <c r="H392" s="82">
        <v>10.17</v>
      </c>
      <c r="I392" s="78">
        <v>10.14</v>
      </c>
    </row>
    <row r="393" spans="3:9">
      <c r="C393" s="77" t="s">
        <v>340</v>
      </c>
      <c r="D393" s="78" t="s">
        <v>1143</v>
      </c>
      <c r="F393" s="77" t="s">
        <v>1144</v>
      </c>
      <c r="G393" s="82">
        <v>10.210000000000001</v>
      </c>
      <c r="H393" s="82">
        <v>10.17</v>
      </c>
      <c r="I393" s="78">
        <v>10.14</v>
      </c>
    </row>
    <row r="394" spans="3:9">
      <c r="C394" s="77" t="s">
        <v>340</v>
      </c>
      <c r="D394" s="78" t="s">
        <v>1145</v>
      </c>
      <c r="F394" s="77" t="s">
        <v>1146</v>
      </c>
      <c r="G394" s="82">
        <v>10.210000000000001</v>
      </c>
      <c r="H394" s="82">
        <v>10.17</v>
      </c>
      <c r="I394" s="78">
        <v>10.14</v>
      </c>
    </row>
    <row r="395" spans="3:9">
      <c r="C395" s="77" t="s">
        <v>340</v>
      </c>
      <c r="D395" s="78" t="s">
        <v>1147</v>
      </c>
      <c r="F395" s="77" t="s">
        <v>1148</v>
      </c>
      <c r="G395" s="82">
        <v>10.210000000000001</v>
      </c>
      <c r="H395" s="82">
        <v>10.17</v>
      </c>
      <c r="I395" s="78">
        <v>10.14</v>
      </c>
    </row>
    <row r="396" spans="3:9">
      <c r="C396" s="77" t="s">
        <v>340</v>
      </c>
      <c r="D396" s="78" t="s">
        <v>1149</v>
      </c>
      <c r="F396" s="77" t="s">
        <v>1150</v>
      </c>
      <c r="G396" s="82">
        <v>10.210000000000001</v>
      </c>
      <c r="H396" s="82">
        <v>10.17</v>
      </c>
      <c r="I396" s="78">
        <v>10.14</v>
      </c>
    </row>
    <row r="397" spans="3:9">
      <c r="C397" s="77" t="s">
        <v>340</v>
      </c>
      <c r="D397" s="78" t="s">
        <v>1151</v>
      </c>
      <c r="F397" s="77" t="s">
        <v>1152</v>
      </c>
      <c r="G397" s="82">
        <v>10.210000000000001</v>
      </c>
      <c r="H397" s="82">
        <v>10.17</v>
      </c>
      <c r="I397" s="78">
        <v>10.14</v>
      </c>
    </row>
    <row r="398" spans="3:9">
      <c r="C398" s="77" t="s">
        <v>340</v>
      </c>
      <c r="D398" s="78" t="s">
        <v>1153</v>
      </c>
      <c r="F398" s="77" t="s">
        <v>1154</v>
      </c>
      <c r="G398" s="82">
        <v>10.210000000000001</v>
      </c>
      <c r="H398" s="82">
        <v>10.17</v>
      </c>
      <c r="I398" s="78">
        <v>10.14</v>
      </c>
    </row>
    <row r="399" spans="3:9">
      <c r="C399" s="77" t="s">
        <v>340</v>
      </c>
      <c r="D399" s="78" t="s">
        <v>1155</v>
      </c>
      <c r="F399" s="77" t="s">
        <v>1037</v>
      </c>
      <c r="G399" s="82">
        <v>10.210000000000001</v>
      </c>
      <c r="H399" s="82">
        <v>10.17</v>
      </c>
      <c r="I399" s="78">
        <v>10.14</v>
      </c>
    </row>
    <row r="400" spans="3:9">
      <c r="C400" s="77" t="s">
        <v>340</v>
      </c>
      <c r="D400" s="78" t="s">
        <v>1156</v>
      </c>
      <c r="F400" s="77" t="s">
        <v>1157</v>
      </c>
      <c r="G400" s="82">
        <v>10.210000000000001</v>
      </c>
      <c r="H400" s="82">
        <v>10.17</v>
      </c>
      <c r="I400" s="78">
        <v>10.14</v>
      </c>
    </row>
    <row r="401" spans="3:9">
      <c r="C401" s="77" t="s">
        <v>340</v>
      </c>
      <c r="D401" s="78" t="s">
        <v>1158</v>
      </c>
      <c r="F401" s="77" t="s">
        <v>1159</v>
      </c>
      <c r="G401" s="82">
        <v>10.210000000000001</v>
      </c>
      <c r="H401" s="82">
        <v>10.17</v>
      </c>
      <c r="I401" s="78">
        <v>10.14</v>
      </c>
    </row>
    <row r="402" spans="3:9">
      <c r="C402" s="77" t="s">
        <v>340</v>
      </c>
      <c r="D402" s="78" t="s">
        <v>1160</v>
      </c>
      <c r="F402" s="77" t="s">
        <v>1161</v>
      </c>
      <c r="G402" s="82">
        <v>10.210000000000001</v>
      </c>
      <c r="H402" s="82">
        <v>10.17</v>
      </c>
      <c r="I402" s="78">
        <v>10.14</v>
      </c>
    </row>
    <row r="403" spans="3:9">
      <c r="C403" s="77" t="s">
        <v>340</v>
      </c>
      <c r="D403" s="78" t="s">
        <v>1162</v>
      </c>
      <c r="F403" s="77" t="s">
        <v>1163</v>
      </c>
      <c r="G403" s="82">
        <v>10.210000000000001</v>
      </c>
      <c r="H403" s="82">
        <v>10.17</v>
      </c>
      <c r="I403" s="78">
        <v>10.14</v>
      </c>
    </row>
    <row r="404" spans="3:9">
      <c r="C404" s="77" t="s">
        <v>340</v>
      </c>
      <c r="D404" s="78" t="s">
        <v>1164</v>
      </c>
      <c r="F404" s="77" t="s">
        <v>1165</v>
      </c>
      <c r="G404" s="82">
        <v>10.210000000000001</v>
      </c>
      <c r="H404" s="82">
        <v>10.17</v>
      </c>
      <c r="I404" s="78">
        <v>10.14</v>
      </c>
    </row>
    <row r="405" spans="3:9">
      <c r="C405" s="77" t="s">
        <v>340</v>
      </c>
      <c r="D405" s="78" t="s">
        <v>1166</v>
      </c>
      <c r="F405" s="77" t="s">
        <v>1167</v>
      </c>
      <c r="G405" s="82">
        <v>10.210000000000001</v>
      </c>
      <c r="H405" s="82">
        <v>10.17</v>
      </c>
      <c r="I405" s="78">
        <v>10.14</v>
      </c>
    </row>
    <row r="406" spans="3:9">
      <c r="C406" s="77" t="s">
        <v>340</v>
      </c>
      <c r="D406" s="78" t="s">
        <v>1168</v>
      </c>
      <c r="F406" s="77" t="s">
        <v>1169</v>
      </c>
      <c r="G406" s="82">
        <v>10.210000000000001</v>
      </c>
      <c r="H406" s="82">
        <v>10.17</v>
      </c>
      <c r="I406" s="78">
        <v>10.14</v>
      </c>
    </row>
    <row r="407" spans="3:9">
      <c r="C407" s="77" t="s">
        <v>340</v>
      </c>
      <c r="D407" s="78" t="s">
        <v>1170</v>
      </c>
      <c r="F407" s="77" t="s">
        <v>1171</v>
      </c>
      <c r="G407" s="82">
        <v>10.210000000000001</v>
      </c>
      <c r="H407" s="82">
        <v>10.17</v>
      </c>
      <c r="I407" s="78">
        <v>10.14</v>
      </c>
    </row>
    <row r="408" spans="3:9">
      <c r="C408" s="77" t="s">
        <v>340</v>
      </c>
      <c r="D408" s="78" t="s">
        <v>1172</v>
      </c>
      <c r="F408" s="77" t="s">
        <v>1173</v>
      </c>
      <c r="G408" s="82">
        <v>10.210000000000001</v>
      </c>
      <c r="H408" s="82">
        <v>10.17</v>
      </c>
      <c r="I408" s="78">
        <v>10.14</v>
      </c>
    </row>
    <row r="409" spans="3:9">
      <c r="C409" s="77" t="s">
        <v>340</v>
      </c>
      <c r="D409" s="78" t="s">
        <v>1174</v>
      </c>
      <c r="F409" s="77" t="s">
        <v>1175</v>
      </c>
      <c r="G409" s="82">
        <v>10.210000000000001</v>
      </c>
      <c r="H409" s="82">
        <v>10.17</v>
      </c>
      <c r="I409" s="78">
        <v>10.14</v>
      </c>
    </row>
    <row r="410" spans="3:9">
      <c r="C410" s="77" t="s">
        <v>340</v>
      </c>
      <c r="D410" s="78" t="s">
        <v>1176</v>
      </c>
      <c r="F410" s="77" t="s">
        <v>1177</v>
      </c>
      <c r="G410" s="82">
        <v>10.210000000000001</v>
      </c>
      <c r="H410" s="82">
        <v>10.17</v>
      </c>
      <c r="I410" s="78">
        <v>10.14</v>
      </c>
    </row>
    <row r="411" spans="3:9">
      <c r="C411" s="77" t="s">
        <v>340</v>
      </c>
      <c r="D411" s="78" t="s">
        <v>1178</v>
      </c>
      <c r="F411" s="77" t="s">
        <v>1179</v>
      </c>
      <c r="G411" s="82">
        <v>10.210000000000001</v>
      </c>
      <c r="H411" s="82">
        <v>10.17</v>
      </c>
      <c r="I411" s="78">
        <v>10.14</v>
      </c>
    </row>
    <row r="412" spans="3:9">
      <c r="C412" s="77" t="s">
        <v>340</v>
      </c>
      <c r="D412" s="78" t="s">
        <v>1180</v>
      </c>
      <c r="F412" s="77" t="s">
        <v>1181</v>
      </c>
      <c r="G412" s="82">
        <v>10.210000000000001</v>
      </c>
      <c r="H412" s="82">
        <v>10.17</v>
      </c>
      <c r="I412" s="78">
        <v>10.14</v>
      </c>
    </row>
    <row r="413" spans="3:9">
      <c r="C413" s="77" t="s">
        <v>340</v>
      </c>
      <c r="D413" s="78" t="s">
        <v>1182</v>
      </c>
      <c r="F413" s="77" t="s">
        <v>1183</v>
      </c>
      <c r="G413" s="82">
        <v>10.210000000000001</v>
      </c>
      <c r="H413" s="82">
        <v>10.17</v>
      </c>
      <c r="I413" s="78">
        <v>10.14</v>
      </c>
    </row>
    <row r="414" spans="3:9">
      <c r="C414" s="77" t="s">
        <v>340</v>
      </c>
      <c r="D414" s="78" t="s">
        <v>1184</v>
      </c>
      <c r="F414" s="77" t="s">
        <v>1185</v>
      </c>
      <c r="G414" s="82">
        <v>10.210000000000001</v>
      </c>
      <c r="H414" s="82">
        <v>10.17</v>
      </c>
      <c r="I414" s="78">
        <v>10.14</v>
      </c>
    </row>
    <row r="415" spans="3:9">
      <c r="C415" s="77" t="s">
        <v>343</v>
      </c>
      <c r="D415" s="78" t="s">
        <v>536</v>
      </c>
      <c r="F415" s="77" t="s">
        <v>1186</v>
      </c>
      <c r="G415" s="82">
        <v>10.210000000000001</v>
      </c>
      <c r="H415" s="82">
        <v>10.17</v>
      </c>
      <c r="I415" s="78">
        <v>10.14</v>
      </c>
    </row>
    <row r="416" spans="3:9">
      <c r="C416" s="77" t="s">
        <v>343</v>
      </c>
      <c r="D416" s="78" t="s">
        <v>538</v>
      </c>
      <c r="F416" s="77" t="s">
        <v>1187</v>
      </c>
      <c r="G416" s="82">
        <v>10.210000000000001</v>
      </c>
      <c r="H416" s="82">
        <v>10.17</v>
      </c>
      <c r="I416" s="78">
        <v>10.14</v>
      </c>
    </row>
    <row r="417" spans="3:9">
      <c r="C417" s="77" t="s">
        <v>343</v>
      </c>
      <c r="D417" s="78" t="s">
        <v>658</v>
      </c>
      <c r="F417" s="77" t="s">
        <v>1188</v>
      </c>
      <c r="G417" s="82">
        <v>10.210000000000001</v>
      </c>
      <c r="H417" s="82">
        <v>10.17</v>
      </c>
      <c r="I417" s="78">
        <v>10.14</v>
      </c>
    </row>
    <row r="418" spans="3:9">
      <c r="C418" s="77" t="s">
        <v>343</v>
      </c>
      <c r="D418" s="78" t="s">
        <v>660</v>
      </c>
      <c r="F418" s="77" t="s">
        <v>1189</v>
      </c>
      <c r="G418" s="82">
        <v>10.210000000000001</v>
      </c>
      <c r="H418" s="82">
        <v>10.17</v>
      </c>
      <c r="I418" s="78">
        <v>10.14</v>
      </c>
    </row>
    <row r="419" spans="3:9">
      <c r="C419" s="77" t="s">
        <v>343</v>
      </c>
      <c r="D419" s="78" t="s">
        <v>1190</v>
      </c>
      <c r="F419" s="77" t="s">
        <v>1191</v>
      </c>
      <c r="G419" s="82">
        <v>10.210000000000001</v>
      </c>
      <c r="H419" s="82">
        <v>10.17</v>
      </c>
      <c r="I419" s="78">
        <v>10.14</v>
      </c>
    </row>
    <row r="420" spans="3:9">
      <c r="C420" s="77" t="s">
        <v>343</v>
      </c>
      <c r="D420" s="78" t="s">
        <v>928</v>
      </c>
      <c r="F420" s="77" t="s">
        <v>1192</v>
      </c>
      <c r="G420" s="82">
        <v>10.210000000000001</v>
      </c>
      <c r="H420" s="82">
        <v>10.17</v>
      </c>
      <c r="I420" s="78">
        <v>10.14</v>
      </c>
    </row>
    <row r="421" spans="3:9">
      <c r="C421" s="77" t="s">
        <v>343</v>
      </c>
      <c r="D421" s="78" t="s">
        <v>540</v>
      </c>
      <c r="F421" s="77" t="s">
        <v>1193</v>
      </c>
      <c r="G421" s="82">
        <v>10.210000000000001</v>
      </c>
      <c r="H421" s="82">
        <v>10.17</v>
      </c>
      <c r="I421" s="78">
        <v>10.14</v>
      </c>
    </row>
    <row r="422" spans="3:9">
      <c r="C422" s="77" t="s">
        <v>343</v>
      </c>
      <c r="D422" s="78" t="s">
        <v>930</v>
      </c>
      <c r="F422" s="77" t="s">
        <v>1194</v>
      </c>
      <c r="G422" s="82">
        <v>10.210000000000001</v>
      </c>
      <c r="H422" s="82">
        <v>10.17</v>
      </c>
      <c r="I422" s="78">
        <v>10.14</v>
      </c>
    </row>
    <row r="423" spans="3:9">
      <c r="C423" s="77" t="s">
        <v>343</v>
      </c>
      <c r="D423" s="78" t="s">
        <v>932</v>
      </c>
      <c r="F423" s="77" t="s">
        <v>1195</v>
      </c>
      <c r="G423" s="82">
        <v>10.210000000000001</v>
      </c>
      <c r="H423" s="82">
        <v>10.17</v>
      </c>
      <c r="I423" s="78">
        <v>10.14</v>
      </c>
    </row>
    <row r="424" spans="3:9">
      <c r="C424" s="77" t="s">
        <v>343</v>
      </c>
      <c r="D424" s="78" t="s">
        <v>1196</v>
      </c>
      <c r="F424" s="77" t="s">
        <v>1197</v>
      </c>
      <c r="G424" s="82">
        <v>10.210000000000001</v>
      </c>
      <c r="H424" s="82">
        <v>10.17</v>
      </c>
      <c r="I424" s="78">
        <v>10.14</v>
      </c>
    </row>
    <row r="425" spans="3:9">
      <c r="C425" s="77" t="s">
        <v>343</v>
      </c>
      <c r="D425" s="78" t="s">
        <v>1198</v>
      </c>
      <c r="F425" s="77" t="s">
        <v>1199</v>
      </c>
      <c r="G425" s="82">
        <v>10.210000000000001</v>
      </c>
      <c r="H425" s="82">
        <v>10.17</v>
      </c>
      <c r="I425" s="78">
        <v>10.14</v>
      </c>
    </row>
    <row r="426" spans="3:9">
      <c r="C426" s="77" t="s">
        <v>343</v>
      </c>
      <c r="D426" s="78" t="s">
        <v>1200</v>
      </c>
      <c r="F426" s="77" t="s">
        <v>1201</v>
      </c>
      <c r="G426" s="82">
        <v>10.210000000000001</v>
      </c>
      <c r="H426" s="82">
        <v>10.17</v>
      </c>
      <c r="I426" s="78">
        <v>10.14</v>
      </c>
    </row>
    <row r="427" spans="3:9">
      <c r="C427" s="77" t="s">
        <v>343</v>
      </c>
      <c r="D427" s="78" t="s">
        <v>934</v>
      </c>
      <c r="F427" s="77" t="s">
        <v>1202</v>
      </c>
      <c r="G427" s="82">
        <v>10.210000000000001</v>
      </c>
      <c r="H427" s="82">
        <v>10.17</v>
      </c>
      <c r="I427" s="78">
        <v>10.14</v>
      </c>
    </row>
    <row r="428" spans="3:9">
      <c r="C428" s="77" t="s">
        <v>343</v>
      </c>
      <c r="D428" s="78" t="s">
        <v>542</v>
      </c>
      <c r="F428" s="77" t="s">
        <v>1203</v>
      </c>
      <c r="G428" s="82">
        <v>10.210000000000001</v>
      </c>
      <c r="H428" s="82">
        <v>10.17</v>
      </c>
      <c r="I428" s="78">
        <v>10.14</v>
      </c>
    </row>
    <row r="429" spans="3:9">
      <c r="C429" s="77" t="s">
        <v>343</v>
      </c>
      <c r="D429" s="78" t="s">
        <v>488</v>
      </c>
      <c r="F429" s="77" t="s">
        <v>1059</v>
      </c>
      <c r="G429" s="82">
        <v>10.210000000000001</v>
      </c>
      <c r="H429" s="82">
        <v>10.17</v>
      </c>
      <c r="I429" s="78">
        <v>10.14</v>
      </c>
    </row>
    <row r="430" spans="3:9">
      <c r="C430" s="77" t="s">
        <v>343</v>
      </c>
      <c r="D430" s="78" t="s">
        <v>544</v>
      </c>
      <c r="F430" s="77" t="s">
        <v>1204</v>
      </c>
      <c r="G430" s="82">
        <v>10.210000000000001</v>
      </c>
      <c r="H430" s="82">
        <v>10.17</v>
      </c>
      <c r="I430" s="78">
        <v>10.14</v>
      </c>
    </row>
    <row r="431" spans="3:9">
      <c r="C431" s="77" t="s">
        <v>343</v>
      </c>
      <c r="D431" s="78" t="s">
        <v>936</v>
      </c>
      <c r="F431" s="77" t="s">
        <v>1205</v>
      </c>
      <c r="G431" s="82">
        <v>10.210000000000001</v>
      </c>
      <c r="H431" s="82">
        <v>10.17</v>
      </c>
      <c r="I431" s="78">
        <v>10.14</v>
      </c>
    </row>
    <row r="432" spans="3:9">
      <c r="C432" s="77" t="s">
        <v>343</v>
      </c>
      <c r="D432" s="78" t="s">
        <v>1206</v>
      </c>
      <c r="F432" s="77" t="s">
        <v>1207</v>
      </c>
      <c r="G432" s="82">
        <v>10.210000000000001</v>
      </c>
      <c r="H432" s="82">
        <v>10.17</v>
      </c>
      <c r="I432" s="78">
        <v>10.14</v>
      </c>
    </row>
    <row r="433" spans="3:9">
      <c r="C433" s="77" t="s">
        <v>343</v>
      </c>
      <c r="D433" s="78" t="s">
        <v>1208</v>
      </c>
      <c r="F433" s="77" t="s">
        <v>1209</v>
      </c>
      <c r="G433" s="82">
        <v>10.210000000000001</v>
      </c>
      <c r="H433" s="82">
        <v>10.17</v>
      </c>
      <c r="I433" s="78">
        <v>10.14</v>
      </c>
    </row>
    <row r="434" spans="3:9">
      <c r="C434" s="77" t="s">
        <v>343</v>
      </c>
      <c r="D434" s="78" t="s">
        <v>546</v>
      </c>
      <c r="F434" s="77" t="s">
        <v>1210</v>
      </c>
      <c r="G434" s="82">
        <v>10.210000000000001</v>
      </c>
      <c r="H434" s="82">
        <v>10.17</v>
      </c>
      <c r="I434" s="78">
        <v>10.14</v>
      </c>
    </row>
    <row r="435" spans="3:9">
      <c r="C435" s="77" t="s">
        <v>343</v>
      </c>
      <c r="D435" s="78" t="s">
        <v>1211</v>
      </c>
      <c r="F435" s="77" t="s">
        <v>1212</v>
      </c>
      <c r="G435" s="82">
        <v>10.210000000000001</v>
      </c>
      <c r="H435" s="82">
        <v>10.17</v>
      </c>
      <c r="I435" s="78">
        <v>10.14</v>
      </c>
    </row>
    <row r="436" spans="3:9">
      <c r="C436" s="77" t="s">
        <v>343</v>
      </c>
      <c r="D436" s="78" t="s">
        <v>938</v>
      </c>
      <c r="F436" s="77" t="s">
        <v>1213</v>
      </c>
      <c r="G436" s="82">
        <v>10.210000000000001</v>
      </c>
      <c r="H436" s="82">
        <v>10.17</v>
      </c>
      <c r="I436" s="78">
        <v>10.14</v>
      </c>
    </row>
    <row r="437" spans="3:9">
      <c r="C437" s="77" t="s">
        <v>343</v>
      </c>
      <c r="D437" s="78" t="s">
        <v>940</v>
      </c>
      <c r="F437" s="77" t="s">
        <v>1214</v>
      </c>
      <c r="G437" s="82">
        <v>10.210000000000001</v>
      </c>
      <c r="H437" s="82">
        <v>10.17</v>
      </c>
      <c r="I437" s="78">
        <v>10.14</v>
      </c>
    </row>
    <row r="438" spans="3:9">
      <c r="C438" s="77" t="s">
        <v>343</v>
      </c>
      <c r="D438" s="78" t="s">
        <v>942</v>
      </c>
      <c r="F438" s="77" t="s">
        <v>1215</v>
      </c>
      <c r="G438" s="82">
        <v>10.210000000000001</v>
      </c>
      <c r="H438" s="82">
        <v>10.17</v>
      </c>
      <c r="I438" s="78">
        <v>10.14</v>
      </c>
    </row>
    <row r="439" spans="3:9">
      <c r="C439" s="77" t="s">
        <v>343</v>
      </c>
      <c r="D439" s="78" t="s">
        <v>944</v>
      </c>
      <c r="F439" s="77" t="s">
        <v>1216</v>
      </c>
      <c r="G439" s="82">
        <v>10.210000000000001</v>
      </c>
      <c r="H439" s="82">
        <v>10.17</v>
      </c>
      <c r="I439" s="78">
        <v>10.14</v>
      </c>
    </row>
    <row r="440" spans="3:9">
      <c r="C440" s="77" t="s">
        <v>343</v>
      </c>
      <c r="D440" s="78" t="s">
        <v>1217</v>
      </c>
      <c r="F440" s="77" t="s">
        <v>1218</v>
      </c>
      <c r="G440" s="82">
        <v>10.210000000000001</v>
      </c>
      <c r="H440" s="82">
        <v>10.17</v>
      </c>
      <c r="I440" s="78">
        <v>10.14</v>
      </c>
    </row>
    <row r="441" spans="3:9">
      <c r="C441" s="77" t="s">
        <v>343</v>
      </c>
      <c r="D441" s="78" t="s">
        <v>1219</v>
      </c>
      <c r="F441" s="77" t="s">
        <v>1220</v>
      </c>
      <c r="G441" s="82">
        <v>10.210000000000001</v>
      </c>
      <c r="H441" s="82">
        <v>10.17</v>
      </c>
      <c r="I441" s="78">
        <v>10.14</v>
      </c>
    </row>
    <row r="442" spans="3:9">
      <c r="C442" s="77" t="s">
        <v>343</v>
      </c>
      <c r="D442" s="78" t="s">
        <v>1221</v>
      </c>
      <c r="F442" s="77" t="s">
        <v>1222</v>
      </c>
      <c r="G442" s="82">
        <v>10.210000000000001</v>
      </c>
      <c r="H442" s="82">
        <v>10.17</v>
      </c>
      <c r="I442" s="78">
        <v>10.14</v>
      </c>
    </row>
    <row r="443" spans="3:9">
      <c r="C443" s="77" t="s">
        <v>343</v>
      </c>
      <c r="D443" s="78" t="s">
        <v>1223</v>
      </c>
      <c r="F443" s="77" t="s">
        <v>1224</v>
      </c>
      <c r="G443" s="82">
        <v>10.210000000000001</v>
      </c>
      <c r="H443" s="82">
        <v>10.17</v>
      </c>
      <c r="I443" s="78">
        <v>10.14</v>
      </c>
    </row>
    <row r="444" spans="3:9">
      <c r="C444" s="77" t="s">
        <v>343</v>
      </c>
      <c r="D444" s="78" t="s">
        <v>1225</v>
      </c>
      <c r="F444" s="77" t="s">
        <v>1226</v>
      </c>
      <c r="G444" s="82">
        <v>10.210000000000001</v>
      </c>
      <c r="H444" s="82">
        <v>10.17</v>
      </c>
      <c r="I444" s="78">
        <v>10.14</v>
      </c>
    </row>
    <row r="445" spans="3:9">
      <c r="C445" s="77" t="s">
        <v>343</v>
      </c>
      <c r="D445" s="78" t="s">
        <v>946</v>
      </c>
      <c r="F445" s="77" t="s">
        <v>1227</v>
      </c>
      <c r="G445" s="82">
        <v>10.210000000000001</v>
      </c>
      <c r="H445" s="82">
        <v>10.17</v>
      </c>
      <c r="I445" s="78">
        <v>10.14</v>
      </c>
    </row>
    <row r="446" spans="3:9">
      <c r="C446" s="77" t="s">
        <v>343</v>
      </c>
      <c r="D446" s="78" t="s">
        <v>1228</v>
      </c>
      <c r="F446" s="77" t="s">
        <v>1229</v>
      </c>
      <c r="G446" s="82">
        <v>10.210000000000001</v>
      </c>
      <c r="H446" s="82">
        <v>10.17</v>
      </c>
      <c r="I446" s="78">
        <v>10.14</v>
      </c>
    </row>
    <row r="447" spans="3:9">
      <c r="C447" s="77" t="s">
        <v>343</v>
      </c>
      <c r="D447" s="78" t="s">
        <v>1230</v>
      </c>
      <c r="F447" s="77" t="s">
        <v>1231</v>
      </c>
      <c r="G447" s="82">
        <v>10.210000000000001</v>
      </c>
      <c r="H447" s="82">
        <v>10.17</v>
      </c>
      <c r="I447" s="78">
        <v>10.14</v>
      </c>
    </row>
    <row r="448" spans="3:9">
      <c r="C448" s="77" t="s">
        <v>343</v>
      </c>
      <c r="D448" s="78" t="s">
        <v>948</v>
      </c>
      <c r="F448" s="77" t="s">
        <v>1232</v>
      </c>
      <c r="G448" s="82">
        <v>10.210000000000001</v>
      </c>
      <c r="H448" s="82">
        <v>10.17</v>
      </c>
      <c r="I448" s="78">
        <v>10.14</v>
      </c>
    </row>
    <row r="449" spans="3:9">
      <c r="C449" s="77" t="s">
        <v>343</v>
      </c>
      <c r="D449" s="78" t="s">
        <v>1233</v>
      </c>
      <c r="F449" s="77" t="s">
        <v>1234</v>
      </c>
      <c r="G449" s="82">
        <v>10.210000000000001</v>
      </c>
      <c r="H449" s="82">
        <v>10.17</v>
      </c>
      <c r="I449" s="78">
        <v>10.14</v>
      </c>
    </row>
    <row r="450" spans="3:9">
      <c r="C450" s="77" t="s">
        <v>343</v>
      </c>
      <c r="D450" s="78" t="s">
        <v>1235</v>
      </c>
      <c r="F450" s="77" t="s">
        <v>1236</v>
      </c>
      <c r="G450" s="82">
        <v>10.210000000000001</v>
      </c>
      <c r="H450" s="82">
        <v>10.17</v>
      </c>
      <c r="I450" s="78">
        <v>10.14</v>
      </c>
    </row>
    <row r="451" spans="3:9" ht="14.25" thickBot="1">
      <c r="C451" s="77" t="s">
        <v>343</v>
      </c>
      <c r="D451" s="78" t="s">
        <v>1237</v>
      </c>
      <c r="F451" s="84" t="s">
        <v>1238</v>
      </c>
      <c r="G451" s="89">
        <v>10.210000000000001</v>
      </c>
      <c r="H451" s="89">
        <v>10.17</v>
      </c>
      <c r="I451" s="85">
        <v>10.14</v>
      </c>
    </row>
    <row r="452" spans="3:9">
      <c r="C452" s="77" t="s">
        <v>343</v>
      </c>
      <c r="D452" s="78" t="s">
        <v>1239</v>
      </c>
    </row>
    <row r="453" spans="3:9">
      <c r="C453" s="77" t="s">
        <v>343</v>
      </c>
      <c r="D453" s="78" t="s">
        <v>950</v>
      </c>
    </row>
    <row r="454" spans="3:9">
      <c r="C454" s="77" t="s">
        <v>343</v>
      </c>
      <c r="D454" s="78" t="s">
        <v>952</v>
      </c>
    </row>
    <row r="455" spans="3:9">
      <c r="C455" s="77" t="s">
        <v>343</v>
      </c>
      <c r="D455" s="78" t="s">
        <v>954</v>
      </c>
    </row>
    <row r="456" spans="3:9">
      <c r="C456" s="77" t="s">
        <v>343</v>
      </c>
      <c r="D456" s="78" t="s">
        <v>956</v>
      </c>
    </row>
    <row r="457" spans="3:9">
      <c r="C457" s="77" t="s">
        <v>343</v>
      </c>
      <c r="D457" s="78" t="s">
        <v>958</v>
      </c>
    </row>
    <row r="458" spans="3:9">
      <c r="C458" s="77" t="s">
        <v>343</v>
      </c>
      <c r="D458" s="78" t="s">
        <v>662</v>
      </c>
    </row>
    <row r="459" spans="3:9">
      <c r="C459" s="77" t="s">
        <v>346</v>
      </c>
      <c r="D459" s="78" t="s">
        <v>664</v>
      </c>
    </row>
    <row r="460" spans="3:9">
      <c r="C460" s="77" t="s">
        <v>346</v>
      </c>
      <c r="D460" s="78" t="s">
        <v>1240</v>
      </c>
    </row>
    <row r="461" spans="3:9">
      <c r="C461" s="77" t="s">
        <v>346</v>
      </c>
      <c r="D461" s="78" t="s">
        <v>960</v>
      </c>
    </row>
    <row r="462" spans="3:9">
      <c r="C462" s="77" t="s">
        <v>346</v>
      </c>
      <c r="D462" s="78" t="s">
        <v>1241</v>
      </c>
    </row>
    <row r="463" spans="3:9">
      <c r="C463" s="77" t="s">
        <v>346</v>
      </c>
      <c r="D463" s="78" t="s">
        <v>962</v>
      </c>
    </row>
    <row r="464" spans="3:9">
      <c r="C464" s="77" t="s">
        <v>346</v>
      </c>
      <c r="D464" s="78" t="s">
        <v>964</v>
      </c>
    </row>
    <row r="465" spans="3:4">
      <c r="C465" s="77" t="s">
        <v>346</v>
      </c>
      <c r="D465" s="78" t="s">
        <v>966</v>
      </c>
    </row>
    <row r="466" spans="3:4">
      <c r="C466" s="77" t="s">
        <v>346</v>
      </c>
      <c r="D466" s="78" t="s">
        <v>968</v>
      </c>
    </row>
    <row r="467" spans="3:4">
      <c r="C467" s="77" t="s">
        <v>346</v>
      </c>
      <c r="D467" s="78" t="s">
        <v>970</v>
      </c>
    </row>
    <row r="468" spans="3:4">
      <c r="C468" s="77" t="s">
        <v>346</v>
      </c>
      <c r="D468" s="78" t="s">
        <v>1242</v>
      </c>
    </row>
    <row r="469" spans="3:4">
      <c r="C469" s="77" t="s">
        <v>346</v>
      </c>
      <c r="D469" s="78" t="s">
        <v>1243</v>
      </c>
    </row>
    <row r="470" spans="3:4">
      <c r="C470" s="77" t="s">
        <v>346</v>
      </c>
      <c r="D470" s="78" t="s">
        <v>972</v>
      </c>
    </row>
    <row r="471" spans="3:4">
      <c r="C471" s="77" t="s">
        <v>346</v>
      </c>
      <c r="D471" s="78" t="s">
        <v>1244</v>
      </c>
    </row>
    <row r="472" spans="3:4">
      <c r="C472" s="77" t="s">
        <v>346</v>
      </c>
      <c r="D472" s="78" t="s">
        <v>974</v>
      </c>
    </row>
    <row r="473" spans="3:4">
      <c r="C473" s="77" t="s">
        <v>346</v>
      </c>
      <c r="D473" s="78" t="s">
        <v>1245</v>
      </c>
    </row>
    <row r="474" spans="3:4">
      <c r="C474" s="77" t="s">
        <v>346</v>
      </c>
      <c r="D474" s="78" t="s">
        <v>1246</v>
      </c>
    </row>
    <row r="475" spans="3:4">
      <c r="C475" s="77" t="s">
        <v>346</v>
      </c>
      <c r="D475" s="78" t="s">
        <v>1247</v>
      </c>
    </row>
    <row r="476" spans="3:4">
      <c r="C476" s="77" t="s">
        <v>346</v>
      </c>
      <c r="D476" s="78" t="s">
        <v>1248</v>
      </c>
    </row>
    <row r="477" spans="3:4">
      <c r="C477" s="77" t="s">
        <v>346</v>
      </c>
      <c r="D477" s="78" t="s">
        <v>1249</v>
      </c>
    </row>
    <row r="478" spans="3:4">
      <c r="C478" s="77" t="s">
        <v>346</v>
      </c>
      <c r="D478" s="78" t="s">
        <v>976</v>
      </c>
    </row>
    <row r="479" spans="3:4">
      <c r="C479" s="77" t="s">
        <v>346</v>
      </c>
      <c r="D479" s="78" t="s">
        <v>666</v>
      </c>
    </row>
    <row r="480" spans="3:4">
      <c r="C480" s="77" t="s">
        <v>346</v>
      </c>
      <c r="D480" s="78" t="s">
        <v>1250</v>
      </c>
    </row>
    <row r="481" spans="3:4">
      <c r="C481" s="77" t="s">
        <v>346</v>
      </c>
      <c r="D481" s="78" t="s">
        <v>1251</v>
      </c>
    </row>
    <row r="482" spans="3:4">
      <c r="C482" s="77" t="s">
        <v>346</v>
      </c>
      <c r="D482" s="78" t="s">
        <v>1252</v>
      </c>
    </row>
    <row r="483" spans="3:4">
      <c r="C483" s="77" t="s">
        <v>346</v>
      </c>
      <c r="D483" s="78" t="s">
        <v>1253</v>
      </c>
    </row>
    <row r="484" spans="3:4">
      <c r="C484" s="77" t="s">
        <v>349</v>
      </c>
      <c r="D484" s="78" t="s">
        <v>978</v>
      </c>
    </row>
    <row r="485" spans="3:4">
      <c r="C485" s="77" t="s">
        <v>349</v>
      </c>
      <c r="D485" s="78" t="s">
        <v>668</v>
      </c>
    </row>
    <row r="486" spans="3:4">
      <c r="C486" s="77" t="s">
        <v>349</v>
      </c>
      <c r="D486" s="78" t="s">
        <v>1254</v>
      </c>
    </row>
    <row r="487" spans="3:4">
      <c r="C487" s="77" t="s">
        <v>349</v>
      </c>
      <c r="D487" s="78" t="s">
        <v>980</v>
      </c>
    </row>
    <row r="488" spans="3:4">
      <c r="C488" s="77" t="s">
        <v>349</v>
      </c>
      <c r="D488" s="78" t="s">
        <v>982</v>
      </c>
    </row>
    <row r="489" spans="3:4">
      <c r="C489" s="77" t="s">
        <v>349</v>
      </c>
      <c r="D489" s="78" t="s">
        <v>1255</v>
      </c>
    </row>
    <row r="490" spans="3:4">
      <c r="C490" s="77" t="s">
        <v>349</v>
      </c>
      <c r="D490" s="78" t="s">
        <v>1256</v>
      </c>
    </row>
    <row r="491" spans="3:4">
      <c r="C491" s="77" t="s">
        <v>349</v>
      </c>
      <c r="D491" s="78" t="s">
        <v>984</v>
      </c>
    </row>
    <row r="492" spans="3:4">
      <c r="C492" s="77" t="s">
        <v>349</v>
      </c>
      <c r="D492" s="78" t="s">
        <v>1257</v>
      </c>
    </row>
    <row r="493" spans="3:4">
      <c r="C493" s="77" t="s">
        <v>349</v>
      </c>
      <c r="D493" s="78" t="s">
        <v>1258</v>
      </c>
    </row>
    <row r="494" spans="3:4">
      <c r="C494" s="77" t="s">
        <v>349</v>
      </c>
      <c r="D494" s="78" t="s">
        <v>1259</v>
      </c>
    </row>
    <row r="495" spans="3:4">
      <c r="C495" s="77" t="s">
        <v>349</v>
      </c>
      <c r="D495" s="78" t="s">
        <v>1260</v>
      </c>
    </row>
    <row r="496" spans="3:4">
      <c r="C496" s="77" t="s">
        <v>349</v>
      </c>
      <c r="D496" s="78" t="s">
        <v>1261</v>
      </c>
    </row>
    <row r="497" spans="3:4">
      <c r="C497" s="77" t="s">
        <v>349</v>
      </c>
      <c r="D497" s="78" t="s">
        <v>1262</v>
      </c>
    </row>
    <row r="498" spans="3:4">
      <c r="C498" s="77" t="s">
        <v>349</v>
      </c>
      <c r="D498" s="78" t="s">
        <v>1263</v>
      </c>
    </row>
    <row r="499" spans="3:4">
      <c r="C499" s="77" t="s">
        <v>349</v>
      </c>
      <c r="D499" s="78" t="s">
        <v>1264</v>
      </c>
    </row>
    <row r="500" spans="3:4">
      <c r="C500" s="77" t="s">
        <v>349</v>
      </c>
      <c r="D500" s="78" t="s">
        <v>1265</v>
      </c>
    </row>
    <row r="501" spans="3:4">
      <c r="C501" s="77" t="s">
        <v>349</v>
      </c>
      <c r="D501" s="78" t="s">
        <v>1266</v>
      </c>
    </row>
    <row r="502" spans="3:4">
      <c r="C502" s="77" t="s">
        <v>349</v>
      </c>
      <c r="D502" s="78" t="s">
        <v>1267</v>
      </c>
    </row>
    <row r="503" spans="3:4">
      <c r="C503" s="77" t="s">
        <v>349</v>
      </c>
      <c r="D503" s="78" t="s">
        <v>1268</v>
      </c>
    </row>
    <row r="504" spans="3:4">
      <c r="C504" s="77" t="s">
        <v>349</v>
      </c>
      <c r="D504" s="78" t="s">
        <v>1269</v>
      </c>
    </row>
    <row r="505" spans="3:4">
      <c r="C505" s="77" t="s">
        <v>349</v>
      </c>
      <c r="D505" s="78" t="s">
        <v>1270</v>
      </c>
    </row>
    <row r="506" spans="3:4">
      <c r="C506" s="77" t="s">
        <v>349</v>
      </c>
      <c r="D506" s="78" t="s">
        <v>1271</v>
      </c>
    </row>
    <row r="507" spans="3:4">
      <c r="C507" s="77" t="s">
        <v>349</v>
      </c>
      <c r="D507" s="78" t="s">
        <v>1272</v>
      </c>
    </row>
    <row r="508" spans="3:4">
      <c r="C508" s="77" t="s">
        <v>349</v>
      </c>
      <c r="D508" s="78" t="s">
        <v>1273</v>
      </c>
    </row>
    <row r="509" spans="3:4">
      <c r="C509" s="77" t="s">
        <v>349</v>
      </c>
      <c r="D509" s="78" t="s">
        <v>1274</v>
      </c>
    </row>
    <row r="510" spans="3:4">
      <c r="C510" s="77" t="s">
        <v>349</v>
      </c>
      <c r="D510" s="78" t="s">
        <v>1275</v>
      </c>
    </row>
    <row r="511" spans="3:4">
      <c r="C511" s="77" t="s">
        <v>349</v>
      </c>
      <c r="D511" s="78" t="s">
        <v>1133</v>
      </c>
    </row>
    <row r="512" spans="3:4">
      <c r="C512" s="77" t="s">
        <v>349</v>
      </c>
      <c r="D512" s="78" t="s">
        <v>1276</v>
      </c>
    </row>
    <row r="513" spans="3:4">
      <c r="C513" s="77" t="s">
        <v>349</v>
      </c>
      <c r="D513" s="78" t="s">
        <v>990</v>
      </c>
    </row>
    <row r="514" spans="3:4">
      <c r="C514" s="77" t="s">
        <v>349</v>
      </c>
      <c r="D514" s="78" t="s">
        <v>1277</v>
      </c>
    </row>
    <row r="515" spans="3:4">
      <c r="C515" s="77" t="s">
        <v>349</v>
      </c>
      <c r="D515" s="78" t="s">
        <v>1278</v>
      </c>
    </row>
    <row r="516" spans="3:4">
      <c r="C516" s="77" t="s">
        <v>349</v>
      </c>
      <c r="D516" s="78" t="s">
        <v>1279</v>
      </c>
    </row>
    <row r="517" spans="3:4">
      <c r="C517" s="77" t="s">
        <v>349</v>
      </c>
      <c r="D517" s="78" t="s">
        <v>1280</v>
      </c>
    </row>
    <row r="518" spans="3:4">
      <c r="C518" s="77" t="s">
        <v>349</v>
      </c>
      <c r="D518" s="78" t="s">
        <v>1281</v>
      </c>
    </row>
    <row r="519" spans="3:4">
      <c r="C519" s="77" t="s">
        <v>352</v>
      </c>
      <c r="D519" s="78" t="s">
        <v>414</v>
      </c>
    </row>
    <row r="520" spans="3:4">
      <c r="C520" s="77" t="s">
        <v>352</v>
      </c>
      <c r="D520" s="78" t="s">
        <v>670</v>
      </c>
    </row>
    <row r="521" spans="3:4">
      <c r="C521" s="77" t="s">
        <v>352</v>
      </c>
      <c r="D521" s="78" t="s">
        <v>992</v>
      </c>
    </row>
    <row r="522" spans="3:4">
      <c r="C522" s="77" t="s">
        <v>352</v>
      </c>
      <c r="D522" s="78" t="s">
        <v>548</v>
      </c>
    </row>
    <row r="523" spans="3:4">
      <c r="C523" s="77" t="s">
        <v>352</v>
      </c>
      <c r="D523" s="78" t="s">
        <v>672</v>
      </c>
    </row>
    <row r="524" spans="3:4">
      <c r="C524" s="77" t="s">
        <v>352</v>
      </c>
      <c r="D524" s="78" t="s">
        <v>1282</v>
      </c>
    </row>
    <row r="525" spans="3:4">
      <c r="C525" s="77" t="s">
        <v>352</v>
      </c>
      <c r="D525" s="78" t="s">
        <v>674</v>
      </c>
    </row>
    <row r="526" spans="3:4">
      <c r="C526" s="77" t="s">
        <v>352</v>
      </c>
      <c r="D526" s="78" t="s">
        <v>1283</v>
      </c>
    </row>
    <row r="527" spans="3:4">
      <c r="C527" s="77" t="s">
        <v>352</v>
      </c>
      <c r="D527" s="78" t="s">
        <v>678</v>
      </c>
    </row>
    <row r="528" spans="3:4">
      <c r="C528" s="77" t="s">
        <v>352</v>
      </c>
      <c r="D528" s="78" t="s">
        <v>1284</v>
      </c>
    </row>
    <row r="529" spans="3:4">
      <c r="C529" s="77" t="s">
        <v>352</v>
      </c>
      <c r="D529" s="78" t="s">
        <v>680</v>
      </c>
    </row>
    <row r="530" spans="3:4">
      <c r="C530" s="77" t="s">
        <v>352</v>
      </c>
      <c r="D530" s="78" t="s">
        <v>682</v>
      </c>
    </row>
    <row r="531" spans="3:4">
      <c r="C531" s="77" t="s">
        <v>352</v>
      </c>
      <c r="D531" s="78" t="s">
        <v>684</v>
      </c>
    </row>
    <row r="532" spans="3:4">
      <c r="C532" s="77" t="s">
        <v>352</v>
      </c>
      <c r="D532" s="78" t="s">
        <v>686</v>
      </c>
    </row>
    <row r="533" spans="3:4">
      <c r="C533" s="77" t="s">
        <v>352</v>
      </c>
      <c r="D533" s="78" t="s">
        <v>688</v>
      </c>
    </row>
    <row r="534" spans="3:4">
      <c r="C534" s="77" t="s">
        <v>352</v>
      </c>
      <c r="D534" s="78" t="s">
        <v>994</v>
      </c>
    </row>
    <row r="535" spans="3:4">
      <c r="C535" s="77" t="s">
        <v>352</v>
      </c>
      <c r="D535" s="78" t="s">
        <v>690</v>
      </c>
    </row>
    <row r="536" spans="3:4">
      <c r="C536" s="77" t="s">
        <v>352</v>
      </c>
      <c r="D536" s="78" t="s">
        <v>550</v>
      </c>
    </row>
    <row r="537" spans="3:4">
      <c r="C537" s="77" t="s">
        <v>352</v>
      </c>
      <c r="D537" s="78" t="s">
        <v>692</v>
      </c>
    </row>
    <row r="538" spans="3:4">
      <c r="C538" s="77" t="s">
        <v>352</v>
      </c>
      <c r="D538" s="78" t="s">
        <v>694</v>
      </c>
    </row>
    <row r="539" spans="3:4">
      <c r="C539" s="77" t="s">
        <v>352</v>
      </c>
      <c r="D539" s="78" t="s">
        <v>552</v>
      </c>
    </row>
    <row r="540" spans="3:4">
      <c r="C540" s="77" t="s">
        <v>352</v>
      </c>
      <c r="D540" s="78" t="s">
        <v>696</v>
      </c>
    </row>
    <row r="541" spans="3:4">
      <c r="C541" s="77" t="s">
        <v>352</v>
      </c>
      <c r="D541" s="78" t="s">
        <v>490</v>
      </c>
    </row>
    <row r="542" spans="3:4">
      <c r="C542" s="77" t="s">
        <v>352</v>
      </c>
      <c r="D542" s="78" t="s">
        <v>1285</v>
      </c>
    </row>
    <row r="543" spans="3:4">
      <c r="C543" s="77" t="s">
        <v>352</v>
      </c>
      <c r="D543" s="78" t="s">
        <v>1286</v>
      </c>
    </row>
    <row r="544" spans="3:4">
      <c r="C544" s="77" t="s">
        <v>352</v>
      </c>
      <c r="D544" s="78" t="s">
        <v>554</v>
      </c>
    </row>
    <row r="545" spans="3:4">
      <c r="C545" s="77" t="s">
        <v>352</v>
      </c>
      <c r="D545" s="78" t="s">
        <v>698</v>
      </c>
    </row>
    <row r="546" spans="3:4">
      <c r="C546" s="77" t="s">
        <v>352</v>
      </c>
      <c r="D546" s="78" t="s">
        <v>700</v>
      </c>
    </row>
    <row r="547" spans="3:4">
      <c r="C547" s="77" t="s">
        <v>352</v>
      </c>
      <c r="D547" s="78" t="s">
        <v>702</v>
      </c>
    </row>
    <row r="548" spans="3:4">
      <c r="C548" s="77" t="s">
        <v>352</v>
      </c>
      <c r="D548" s="78" t="s">
        <v>556</v>
      </c>
    </row>
    <row r="549" spans="3:4">
      <c r="C549" s="77" t="s">
        <v>352</v>
      </c>
      <c r="D549" s="78" t="s">
        <v>704</v>
      </c>
    </row>
    <row r="550" spans="3:4">
      <c r="C550" s="77" t="s">
        <v>352</v>
      </c>
      <c r="D550" s="78" t="s">
        <v>706</v>
      </c>
    </row>
    <row r="551" spans="3:4">
      <c r="C551" s="77" t="s">
        <v>352</v>
      </c>
      <c r="D551" s="78" t="s">
        <v>708</v>
      </c>
    </row>
    <row r="552" spans="3:4">
      <c r="C552" s="77" t="s">
        <v>352</v>
      </c>
      <c r="D552" s="78" t="s">
        <v>710</v>
      </c>
    </row>
    <row r="553" spans="3:4">
      <c r="C553" s="77" t="s">
        <v>352</v>
      </c>
      <c r="D553" s="78" t="s">
        <v>712</v>
      </c>
    </row>
    <row r="554" spans="3:4">
      <c r="C554" s="77" t="s">
        <v>352</v>
      </c>
      <c r="D554" s="78" t="s">
        <v>714</v>
      </c>
    </row>
    <row r="555" spans="3:4">
      <c r="C555" s="77" t="s">
        <v>352</v>
      </c>
      <c r="D555" s="78" t="s">
        <v>996</v>
      </c>
    </row>
    <row r="556" spans="3:4">
      <c r="C556" s="77" t="s">
        <v>352</v>
      </c>
      <c r="D556" s="78" t="s">
        <v>716</v>
      </c>
    </row>
    <row r="557" spans="3:4">
      <c r="C557" s="77" t="s">
        <v>352</v>
      </c>
      <c r="D557" s="78" t="s">
        <v>558</v>
      </c>
    </row>
    <row r="558" spans="3:4">
      <c r="C558" s="77" t="s">
        <v>352</v>
      </c>
      <c r="D558" s="78" t="s">
        <v>718</v>
      </c>
    </row>
    <row r="559" spans="3:4">
      <c r="C559" s="77" t="s">
        <v>352</v>
      </c>
      <c r="D559" s="78" t="s">
        <v>720</v>
      </c>
    </row>
    <row r="560" spans="3:4">
      <c r="C560" s="77" t="s">
        <v>352</v>
      </c>
      <c r="D560" s="78" t="s">
        <v>722</v>
      </c>
    </row>
    <row r="561" spans="3:4">
      <c r="C561" s="77" t="s">
        <v>352</v>
      </c>
      <c r="D561" s="78" t="s">
        <v>998</v>
      </c>
    </row>
    <row r="562" spans="3:4">
      <c r="C562" s="77" t="s">
        <v>352</v>
      </c>
      <c r="D562" s="78" t="s">
        <v>1000</v>
      </c>
    </row>
    <row r="563" spans="3:4">
      <c r="C563" s="77" t="s">
        <v>352</v>
      </c>
      <c r="D563" s="78" t="s">
        <v>1002</v>
      </c>
    </row>
    <row r="564" spans="3:4">
      <c r="C564" s="77" t="s">
        <v>352</v>
      </c>
      <c r="D564" s="78" t="s">
        <v>1287</v>
      </c>
    </row>
    <row r="565" spans="3:4">
      <c r="C565" s="77" t="s">
        <v>352</v>
      </c>
      <c r="D565" s="78" t="s">
        <v>1288</v>
      </c>
    </row>
    <row r="566" spans="3:4">
      <c r="C566" s="77" t="s">
        <v>352</v>
      </c>
      <c r="D566" s="78" t="s">
        <v>1004</v>
      </c>
    </row>
    <row r="567" spans="3:4">
      <c r="C567" s="77" t="s">
        <v>352</v>
      </c>
      <c r="D567" s="78" t="s">
        <v>1006</v>
      </c>
    </row>
    <row r="568" spans="3:4">
      <c r="C568" s="77" t="s">
        <v>352</v>
      </c>
      <c r="D568" s="78" t="s">
        <v>1008</v>
      </c>
    </row>
    <row r="569" spans="3:4">
      <c r="C569" s="77" t="s">
        <v>352</v>
      </c>
      <c r="D569" s="78" t="s">
        <v>1289</v>
      </c>
    </row>
    <row r="570" spans="3:4">
      <c r="C570" s="77" t="s">
        <v>352</v>
      </c>
      <c r="D570" s="78" t="s">
        <v>1290</v>
      </c>
    </row>
    <row r="571" spans="3:4">
      <c r="C571" s="77" t="s">
        <v>352</v>
      </c>
      <c r="D571" s="78" t="s">
        <v>1291</v>
      </c>
    </row>
    <row r="572" spans="3:4">
      <c r="C572" s="77" t="s">
        <v>352</v>
      </c>
      <c r="D572" s="78" t="s">
        <v>1292</v>
      </c>
    </row>
    <row r="573" spans="3:4">
      <c r="C573" s="77" t="s">
        <v>352</v>
      </c>
      <c r="D573" s="78" t="s">
        <v>1293</v>
      </c>
    </row>
    <row r="574" spans="3:4">
      <c r="C574" s="77" t="s">
        <v>352</v>
      </c>
      <c r="D574" s="78" t="s">
        <v>1294</v>
      </c>
    </row>
    <row r="575" spans="3:4">
      <c r="C575" s="77" t="s">
        <v>352</v>
      </c>
      <c r="D575" s="78" t="s">
        <v>947</v>
      </c>
    </row>
    <row r="576" spans="3:4">
      <c r="C576" s="77" t="s">
        <v>352</v>
      </c>
      <c r="D576" s="78" t="s">
        <v>1295</v>
      </c>
    </row>
    <row r="577" spans="3:4">
      <c r="C577" s="77" t="s">
        <v>352</v>
      </c>
      <c r="D577" s="78" t="s">
        <v>1296</v>
      </c>
    </row>
    <row r="578" spans="3:4">
      <c r="C578" s="77" t="s">
        <v>352</v>
      </c>
      <c r="D578" s="78" t="s">
        <v>1010</v>
      </c>
    </row>
    <row r="579" spans="3:4">
      <c r="C579" s="77" t="s">
        <v>352</v>
      </c>
      <c r="D579" s="78" t="s">
        <v>724</v>
      </c>
    </row>
    <row r="580" spans="3:4">
      <c r="C580" s="77" t="s">
        <v>352</v>
      </c>
      <c r="D580" s="78" t="s">
        <v>726</v>
      </c>
    </row>
    <row r="581" spans="3:4">
      <c r="C581" s="77" t="s">
        <v>352</v>
      </c>
      <c r="D581" s="78" t="s">
        <v>728</v>
      </c>
    </row>
    <row r="582" spans="3:4">
      <c r="C582" s="77" t="s">
        <v>355</v>
      </c>
      <c r="D582" s="78" t="s">
        <v>417</v>
      </c>
    </row>
    <row r="583" spans="3:4">
      <c r="C583" s="77" t="s">
        <v>355</v>
      </c>
      <c r="D583" s="78" t="s">
        <v>1297</v>
      </c>
    </row>
    <row r="584" spans="3:4">
      <c r="C584" s="77" t="s">
        <v>355</v>
      </c>
      <c r="D584" s="78" t="s">
        <v>560</v>
      </c>
    </row>
    <row r="585" spans="3:4">
      <c r="C585" s="77" t="s">
        <v>355</v>
      </c>
      <c r="D585" s="78" t="s">
        <v>496</v>
      </c>
    </row>
    <row r="586" spans="3:4">
      <c r="C586" s="77" t="s">
        <v>355</v>
      </c>
      <c r="D586" s="78" t="s">
        <v>1298</v>
      </c>
    </row>
    <row r="587" spans="3:4">
      <c r="C587" s="77" t="s">
        <v>355</v>
      </c>
      <c r="D587" s="78" t="s">
        <v>730</v>
      </c>
    </row>
    <row r="588" spans="3:4">
      <c r="C588" s="77" t="s">
        <v>355</v>
      </c>
      <c r="D588" s="78" t="s">
        <v>562</v>
      </c>
    </row>
    <row r="589" spans="3:4">
      <c r="C589" s="77" t="s">
        <v>355</v>
      </c>
      <c r="D589" s="78" t="s">
        <v>732</v>
      </c>
    </row>
    <row r="590" spans="3:4">
      <c r="C590" s="77" t="s">
        <v>355</v>
      </c>
      <c r="D590" s="78" t="s">
        <v>734</v>
      </c>
    </row>
    <row r="591" spans="3:4">
      <c r="C591" s="77" t="s">
        <v>355</v>
      </c>
      <c r="D591" s="78" t="s">
        <v>498</v>
      </c>
    </row>
    <row r="592" spans="3:4">
      <c r="C592" s="77" t="s">
        <v>355</v>
      </c>
      <c r="D592" s="78" t="s">
        <v>564</v>
      </c>
    </row>
    <row r="593" spans="3:4">
      <c r="C593" s="77" t="s">
        <v>355</v>
      </c>
      <c r="D593" s="78" t="s">
        <v>1012</v>
      </c>
    </row>
    <row r="594" spans="3:4">
      <c r="C594" s="77" t="s">
        <v>355</v>
      </c>
      <c r="D594" s="78" t="s">
        <v>1299</v>
      </c>
    </row>
    <row r="595" spans="3:4">
      <c r="C595" s="77" t="s">
        <v>355</v>
      </c>
      <c r="D595" s="78" t="s">
        <v>500</v>
      </c>
    </row>
    <row r="596" spans="3:4">
      <c r="C596" s="77" t="s">
        <v>355</v>
      </c>
      <c r="D596" s="78" t="s">
        <v>736</v>
      </c>
    </row>
    <row r="597" spans="3:4">
      <c r="C597" s="77" t="s">
        <v>355</v>
      </c>
      <c r="D597" s="78" t="s">
        <v>1300</v>
      </c>
    </row>
    <row r="598" spans="3:4">
      <c r="C598" s="77" t="s">
        <v>355</v>
      </c>
      <c r="D598" s="78" t="s">
        <v>566</v>
      </c>
    </row>
    <row r="599" spans="3:4">
      <c r="C599" s="77" t="s">
        <v>355</v>
      </c>
      <c r="D599" s="78" t="s">
        <v>738</v>
      </c>
    </row>
    <row r="600" spans="3:4">
      <c r="C600" s="77" t="s">
        <v>355</v>
      </c>
      <c r="D600" s="78" t="s">
        <v>568</v>
      </c>
    </row>
    <row r="601" spans="3:4">
      <c r="C601" s="77" t="s">
        <v>355</v>
      </c>
      <c r="D601" s="78" t="s">
        <v>740</v>
      </c>
    </row>
    <row r="602" spans="3:4">
      <c r="C602" s="77" t="s">
        <v>355</v>
      </c>
      <c r="D602" s="78" t="s">
        <v>1301</v>
      </c>
    </row>
    <row r="603" spans="3:4">
      <c r="C603" s="77" t="s">
        <v>355</v>
      </c>
      <c r="D603" s="78" t="s">
        <v>742</v>
      </c>
    </row>
    <row r="604" spans="3:4">
      <c r="C604" s="77" t="s">
        <v>355</v>
      </c>
      <c r="D604" s="78" t="s">
        <v>1014</v>
      </c>
    </row>
    <row r="605" spans="3:4">
      <c r="C605" s="77" t="s">
        <v>355</v>
      </c>
      <c r="D605" s="78" t="s">
        <v>1016</v>
      </c>
    </row>
    <row r="606" spans="3:4">
      <c r="C606" s="77" t="s">
        <v>355</v>
      </c>
      <c r="D606" s="78" t="s">
        <v>420</v>
      </c>
    </row>
    <row r="607" spans="3:4">
      <c r="C607" s="77" t="s">
        <v>355</v>
      </c>
      <c r="D607" s="78" t="s">
        <v>570</v>
      </c>
    </row>
    <row r="608" spans="3:4">
      <c r="C608" s="77" t="s">
        <v>355</v>
      </c>
      <c r="D608" s="78" t="s">
        <v>572</v>
      </c>
    </row>
    <row r="609" spans="3:4">
      <c r="C609" s="77" t="s">
        <v>355</v>
      </c>
      <c r="D609" s="78" t="s">
        <v>1018</v>
      </c>
    </row>
    <row r="610" spans="3:4">
      <c r="C610" s="77" t="s">
        <v>355</v>
      </c>
      <c r="D610" s="78" t="s">
        <v>574</v>
      </c>
    </row>
    <row r="611" spans="3:4">
      <c r="C611" s="77" t="s">
        <v>355</v>
      </c>
      <c r="D611" s="78" t="s">
        <v>744</v>
      </c>
    </row>
    <row r="612" spans="3:4">
      <c r="C612" s="77" t="s">
        <v>355</v>
      </c>
      <c r="D612" s="78" t="s">
        <v>1302</v>
      </c>
    </row>
    <row r="613" spans="3:4">
      <c r="C613" s="77" t="s">
        <v>355</v>
      </c>
      <c r="D613" s="78" t="s">
        <v>1303</v>
      </c>
    </row>
    <row r="614" spans="3:4">
      <c r="C614" s="77" t="s">
        <v>355</v>
      </c>
      <c r="D614" s="78" t="s">
        <v>1304</v>
      </c>
    </row>
    <row r="615" spans="3:4">
      <c r="C615" s="77" t="s">
        <v>355</v>
      </c>
      <c r="D615" s="78" t="s">
        <v>1305</v>
      </c>
    </row>
    <row r="616" spans="3:4">
      <c r="C616" s="77" t="s">
        <v>355</v>
      </c>
      <c r="D616" s="78" t="s">
        <v>1022</v>
      </c>
    </row>
    <row r="617" spans="3:4">
      <c r="C617" s="77" t="s">
        <v>355</v>
      </c>
      <c r="D617" s="78" t="s">
        <v>1306</v>
      </c>
    </row>
    <row r="618" spans="3:4">
      <c r="C618" s="77" t="s">
        <v>355</v>
      </c>
      <c r="D618" s="78" t="s">
        <v>1024</v>
      </c>
    </row>
    <row r="619" spans="3:4">
      <c r="C619" s="77" t="s">
        <v>355</v>
      </c>
      <c r="D619" s="78" t="s">
        <v>746</v>
      </c>
    </row>
    <row r="620" spans="3:4">
      <c r="C620" s="77" t="s">
        <v>355</v>
      </c>
      <c r="D620" s="78" t="s">
        <v>576</v>
      </c>
    </row>
    <row r="621" spans="3:4">
      <c r="C621" s="77" t="s">
        <v>355</v>
      </c>
      <c r="D621" s="78" t="s">
        <v>1307</v>
      </c>
    </row>
    <row r="622" spans="3:4">
      <c r="C622" s="77" t="s">
        <v>355</v>
      </c>
      <c r="D622" s="78" t="s">
        <v>1308</v>
      </c>
    </row>
    <row r="623" spans="3:4">
      <c r="C623" s="77" t="s">
        <v>355</v>
      </c>
      <c r="D623" s="78" t="s">
        <v>1309</v>
      </c>
    </row>
    <row r="624" spans="3:4">
      <c r="C624" s="77" t="s">
        <v>355</v>
      </c>
      <c r="D624" s="78" t="s">
        <v>1310</v>
      </c>
    </row>
    <row r="625" spans="3:4">
      <c r="C625" s="77" t="s">
        <v>355</v>
      </c>
      <c r="D625" s="78" t="s">
        <v>1311</v>
      </c>
    </row>
    <row r="626" spans="3:4">
      <c r="C626" s="77" t="s">
        <v>355</v>
      </c>
      <c r="D626" s="78" t="s">
        <v>1312</v>
      </c>
    </row>
    <row r="627" spans="3:4">
      <c r="C627" s="77" t="s">
        <v>355</v>
      </c>
      <c r="D627" s="78" t="s">
        <v>1313</v>
      </c>
    </row>
    <row r="628" spans="3:4">
      <c r="C628" s="77" t="s">
        <v>355</v>
      </c>
      <c r="D628" s="78" t="s">
        <v>1314</v>
      </c>
    </row>
    <row r="629" spans="3:4">
      <c r="C629" s="77" t="s">
        <v>355</v>
      </c>
      <c r="D629" s="78" t="s">
        <v>1315</v>
      </c>
    </row>
    <row r="630" spans="3:4">
      <c r="C630" s="77" t="s">
        <v>355</v>
      </c>
      <c r="D630" s="78" t="s">
        <v>1316</v>
      </c>
    </row>
    <row r="631" spans="3:4">
      <c r="C631" s="77" t="s">
        <v>355</v>
      </c>
      <c r="D631" s="78" t="s">
        <v>1026</v>
      </c>
    </row>
    <row r="632" spans="3:4">
      <c r="C632" s="77" t="s">
        <v>355</v>
      </c>
      <c r="D632" s="78" t="s">
        <v>1028</v>
      </c>
    </row>
    <row r="633" spans="3:4">
      <c r="C633" s="77" t="s">
        <v>355</v>
      </c>
      <c r="D633" s="78" t="s">
        <v>1317</v>
      </c>
    </row>
    <row r="634" spans="3:4">
      <c r="C634" s="77" t="s">
        <v>355</v>
      </c>
      <c r="D634" s="78" t="s">
        <v>1318</v>
      </c>
    </row>
    <row r="635" spans="3:4">
      <c r="C635" s="77" t="s">
        <v>355</v>
      </c>
      <c r="D635" s="78" t="s">
        <v>1319</v>
      </c>
    </row>
    <row r="636" spans="3:4">
      <c r="C636" s="77" t="s">
        <v>5</v>
      </c>
      <c r="D636" s="78" t="s">
        <v>6</v>
      </c>
    </row>
    <row r="637" spans="3:4">
      <c r="C637" s="77" t="s">
        <v>5</v>
      </c>
      <c r="D637" s="78" t="s">
        <v>1320</v>
      </c>
    </row>
    <row r="638" spans="3:4">
      <c r="C638" s="77" t="s">
        <v>5</v>
      </c>
      <c r="D638" s="78" t="s">
        <v>1321</v>
      </c>
    </row>
    <row r="639" spans="3:4">
      <c r="C639" s="77" t="s">
        <v>5</v>
      </c>
      <c r="D639" s="78" t="s">
        <v>1322</v>
      </c>
    </row>
    <row r="640" spans="3:4">
      <c r="C640" s="77" t="s">
        <v>5</v>
      </c>
      <c r="D640" s="78" t="s">
        <v>1323</v>
      </c>
    </row>
    <row r="641" spans="3:4">
      <c r="C641" s="77" t="s">
        <v>5</v>
      </c>
      <c r="D641" s="78" t="s">
        <v>1324</v>
      </c>
    </row>
    <row r="642" spans="3:4">
      <c r="C642" s="77" t="s">
        <v>5</v>
      </c>
      <c r="D642" s="78" t="s">
        <v>1325</v>
      </c>
    </row>
    <row r="643" spans="3:4">
      <c r="C643" s="77" t="s">
        <v>5</v>
      </c>
      <c r="D643" s="78" t="s">
        <v>1326</v>
      </c>
    </row>
    <row r="644" spans="3:4">
      <c r="C644" s="77" t="s">
        <v>5</v>
      </c>
      <c r="D644" s="78" t="s">
        <v>1327</v>
      </c>
    </row>
    <row r="645" spans="3:4">
      <c r="C645" s="77" t="s">
        <v>5</v>
      </c>
      <c r="D645" s="78" t="s">
        <v>1328</v>
      </c>
    </row>
    <row r="646" spans="3:4">
      <c r="C646" s="77" t="s">
        <v>5</v>
      </c>
      <c r="D646" s="78" t="s">
        <v>1329</v>
      </c>
    </row>
    <row r="647" spans="3:4">
      <c r="C647" s="77" t="s">
        <v>5</v>
      </c>
      <c r="D647" s="78" t="s">
        <v>1330</v>
      </c>
    </row>
    <row r="648" spans="3:4">
      <c r="C648" s="77" t="s">
        <v>5</v>
      </c>
      <c r="D648" s="78" t="s">
        <v>1331</v>
      </c>
    </row>
    <row r="649" spans="3:4">
      <c r="C649" s="77" t="s">
        <v>5</v>
      </c>
      <c r="D649" s="78" t="s">
        <v>1332</v>
      </c>
    </row>
    <row r="650" spans="3:4">
      <c r="C650" s="77" t="s">
        <v>5</v>
      </c>
      <c r="D650" s="78" t="s">
        <v>1333</v>
      </c>
    </row>
    <row r="651" spans="3:4">
      <c r="C651" s="77" t="s">
        <v>5</v>
      </c>
      <c r="D651" s="78" t="s">
        <v>1334</v>
      </c>
    </row>
    <row r="652" spans="3:4">
      <c r="C652" s="77" t="s">
        <v>5</v>
      </c>
      <c r="D652" s="78" t="s">
        <v>1335</v>
      </c>
    </row>
    <row r="653" spans="3:4">
      <c r="C653" s="77" t="s">
        <v>5</v>
      </c>
      <c r="D653" s="78" t="s">
        <v>1336</v>
      </c>
    </row>
    <row r="654" spans="3:4">
      <c r="C654" s="77" t="s">
        <v>5</v>
      </c>
      <c r="D654" s="78" t="s">
        <v>1337</v>
      </c>
    </row>
    <row r="655" spans="3:4">
      <c r="C655" s="77" t="s">
        <v>5</v>
      </c>
      <c r="D655" s="78" t="s">
        <v>1338</v>
      </c>
    </row>
    <row r="656" spans="3:4">
      <c r="C656" s="77" t="s">
        <v>5</v>
      </c>
      <c r="D656" s="78" t="s">
        <v>1339</v>
      </c>
    </row>
    <row r="657" spans="3:4">
      <c r="C657" s="77" t="s">
        <v>5</v>
      </c>
      <c r="D657" s="78" t="s">
        <v>1340</v>
      </c>
    </row>
    <row r="658" spans="3:4">
      <c r="C658" s="77" t="s">
        <v>5</v>
      </c>
      <c r="D658" s="78" t="s">
        <v>1341</v>
      </c>
    </row>
    <row r="659" spans="3:4">
      <c r="C659" s="77" t="s">
        <v>5</v>
      </c>
      <c r="D659" s="78" t="s">
        <v>423</v>
      </c>
    </row>
    <row r="660" spans="3:4">
      <c r="C660" s="77" t="s">
        <v>5</v>
      </c>
      <c r="D660" s="78" t="s">
        <v>502</v>
      </c>
    </row>
    <row r="661" spans="3:4">
      <c r="C661" s="77" t="s">
        <v>5</v>
      </c>
      <c r="D661" s="78" t="s">
        <v>426</v>
      </c>
    </row>
    <row r="662" spans="3:4">
      <c r="C662" s="77" t="s">
        <v>5</v>
      </c>
      <c r="D662" s="78" t="s">
        <v>429</v>
      </c>
    </row>
    <row r="663" spans="3:4">
      <c r="C663" s="77" t="s">
        <v>5</v>
      </c>
      <c r="D663" s="78" t="s">
        <v>432</v>
      </c>
    </row>
    <row r="664" spans="3:4">
      <c r="C664" s="77" t="s">
        <v>5</v>
      </c>
      <c r="D664" s="78" t="s">
        <v>435</v>
      </c>
    </row>
    <row r="665" spans="3:4">
      <c r="C665" s="77" t="s">
        <v>5</v>
      </c>
      <c r="D665" s="78" t="s">
        <v>504</v>
      </c>
    </row>
    <row r="666" spans="3:4">
      <c r="C666" s="77" t="s">
        <v>5</v>
      </c>
      <c r="D666" s="78" t="s">
        <v>393</v>
      </c>
    </row>
    <row r="667" spans="3:4">
      <c r="C667" s="77" t="s">
        <v>5</v>
      </c>
      <c r="D667" s="78" t="s">
        <v>1342</v>
      </c>
    </row>
    <row r="668" spans="3:4">
      <c r="C668" s="77" t="s">
        <v>5</v>
      </c>
      <c r="D668" s="78" t="s">
        <v>438</v>
      </c>
    </row>
    <row r="669" spans="3:4">
      <c r="C669" s="77" t="s">
        <v>5</v>
      </c>
      <c r="D669" s="78" t="s">
        <v>441</v>
      </c>
    </row>
    <row r="670" spans="3:4">
      <c r="C670" s="77" t="s">
        <v>5</v>
      </c>
      <c r="D670" s="78" t="s">
        <v>444</v>
      </c>
    </row>
    <row r="671" spans="3:4">
      <c r="C671" s="77" t="s">
        <v>5</v>
      </c>
      <c r="D671" s="78" t="s">
        <v>1343</v>
      </c>
    </row>
    <row r="672" spans="3:4">
      <c r="C672" s="77" t="s">
        <v>5</v>
      </c>
      <c r="D672" s="78" t="s">
        <v>450</v>
      </c>
    </row>
    <row r="673" spans="3:4">
      <c r="C673" s="77" t="s">
        <v>5</v>
      </c>
      <c r="D673" s="78" t="s">
        <v>453</v>
      </c>
    </row>
    <row r="674" spans="3:4">
      <c r="C674" s="77" t="s">
        <v>5</v>
      </c>
      <c r="D674" s="78" t="s">
        <v>1344</v>
      </c>
    </row>
    <row r="675" spans="3:4">
      <c r="C675" s="77" t="s">
        <v>5</v>
      </c>
      <c r="D675" s="78" t="s">
        <v>1345</v>
      </c>
    </row>
    <row r="676" spans="3:4">
      <c r="C676" s="77" t="s">
        <v>5</v>
      </c>
      <c r="D676" s="78" t="s">
        <v>506</v>
      </c>
    </row>
    <row r="677" spans="3:4">
      <c r="C677" s="77" t="s">
        <v>5</v>
      </c>
      <c r="D677" s="78" t="s">
        <v>1346</v>
      </c>
    </row>
    <row r="678" spans="3:4">
      <c r="C678" s="77" t="s">
        <v>5</v>
      </c>
      <c r="D678" s="78" t="s">
        <v>459</v>
      </c>
    </row>
    <row r="679" spans="3:4">
      <c r="C679" s="77" t="s">
        <v>5</v>
      </c>
      <c r="D679" s="78" t="s">
        <v>748</v>
      </c>
    </row>
    <row r="680" spans="3:4">
      <c r="C680" s="77" t="s">
        <v>5</v>
      </c>
      <c r="D680" s="78" t="s">
        <v>1347</v>
      </c>
    </row>
    <row r="681" spans="3:4">
      <c r="C681" s="77" t="s">
        <v>5</v>
      </c>
      <c r="D681" s="78" t="s">
        <v>462</v>
      </c>
    </row>
    <row r="682" spans="3:4">
      <c r="C682" s="77" t="s">
        <v>5</v>
      </c>
      <c r="D682" s="78" t="s">
        <v>750</v>
      </c>
    </row>
    <row r="683" spans="3:4">
      <c r="C683" s="77" t="s">
        <v>5</v>
      </c>
      <c r="D683" s="78" t="s">
        <v>580</v>
      </c>
    </row>
    <row r="684" spans="3:4">
      <c r="C684" s="77" t="s">
        <v>5</v>
      </c>
      <c r="D684" s="78" t="s">
        <v>464</v>
      </c>
    </row>
    <row r="685" spans="3:4">
      <c r="C685" s="77" t="s">
        <v>5</v>
      </c>
      <c r="D685" s="78" t="s">
        <v>1348</v>
      </c>
    </row>
    <row r="686" spans="3:4">
      <c r="C686" s="77" t="s">
        <v>5</v>
      </c>
      <c r="D686" s="78" t="s">
        <v>582</v>
      </c>
    </row>
    <row r="687" spans="3:4">
      <c r="C687" s="77" t="s">
        <v>5</v>
      </c>
      <c r="D687" s="78" t="s">
        <v>756</v>
      </c>
    </row>
    <row r="688" spans="3:4">
      <c r="C688" s="77" t="s">
        <v>5</v>
      </c>
      <c r="D688" s="78" t="s">
        <v>754</v>
      </c>
    </row>
    <row r="689" spans="3:4">
      <c r="C689" s="77" t="s">
        <v>5</v>
      </c>
      <c r="D689" s="78" t="s">
        <v>1349</v>
      </c>
    </row>
    <row r="690" spans="3:4">
      <c r="C690" s="77" t="s">
        <v>5</v>
      </c>
      <c r="D690" s="78" t="s">
        <v>1350</v>
      </c>
    </row>
    <row r="691" spans="3:4">
      <c r="C691" s="77" t="s">
        <v>5</v>
      </c>
      <c r="D691" s="78" t="s">
        <v>1351</v>
      </c>
    </row>
    <row r="692" spans="3:4">
      <c r="C692" s="77" t="s">
        <v>5</v>
      </c>
      <c r="D692" s="78" t="s">
        <v>1352</v>
      </c>
    </row>
    <row r="693" spans="3:4">
      <c r="C693" s="77" t="s">
        <v>5</v>
      </c>
      <c r="D693" s="78" t="s">
        <v>1353</v>
      </c>
    </row>
    <row r="694" spans="3:4">
      <c r="C694" s="77" t="s">
        <v>5</v>
      </c>
      <c r="D694" s="78" t="s">
        <v>1354</v>
      </c>
    </row>
    <row r="695" spans="3:4">
      <c r="C695" s="77" t="s">
        <v>5</v>
      </c>
      <c r="D695" s="78" t="s">
        <v>1355</v>
      </c>
    </row>
    <row r="696" spans="3:4">
      <c r="C696" s="77" t="s">
        <v>5</v>
      </c>
      <c r="D696" s="78" t="s">
        <v>1356</v>
      </c>
    </row>
    <row r="697" spans="3:4">
      <c r="C697" s="77" t="s">
        <v>5</v>
      </c>
      <c r="D697" s="78" t="s">
        <v>1357</v>
      </c>
    </row>
    <row r="698" spans="3:4">
      <c r="C698" s="77" t="s">
        <v>360</v>
      </c>
      <c r="D698" s="78" t="s">
        <v>1358</v>
      </c>
    </row>
    <row r="699" spans="3:4">
      <c r="C699" s="77" t="s">
        <v>360</v>
      </c>
      <c r="D699" s="78" t="s">
        <v>1359</v>
      </c>
    </row>
    <row r="700" spans="3:4">
      <c r="C700" s="77" t="s">
        <v>360</v>
      </c>
      <c r="D700" s="78" t="s">
        <v>508</v>
      </c>
    </row>
    <row r="701" spans="3:4">
      <c r="C701" s="77" t="s">
        <v>360</v>
      </c>
      <c r="D701" s="78" t="s">
        <v>510</v>
      </c>
    </row>
    <row r="702" spans="3:4">
      <c r="C702" s="77" t="s">
        <v>360</v>
      </c>
      <c r="D702" s="78" t="s">
        <v>584</v>
      </c>
    </row>
    <row r="703" spans="3:4">
      <c r="C703" s="77" t="s">
        <v>360</v>
      </c>
      <c r="D703" s="78" t="s">
        <v>466</v>
      </c>
    </row>
    <row r="704" spans="3:4">
      <c r="C704" s="77" t="s">
        <v>360</v>
      </c>
      <c r="D704" s="78" t="s">
        <v>512</v>
      </c>
    </row>
    <row r="705" spans="3:4">
      <c r="C705" s="77" t="s">
        <v>360</v>
      </c>
      <c r="D705" s="78" t="s">
        <v>586</v>
      </c>
    </row>
    <row r="706" spans="3:4">
      <c r="C706" s="77" t="s">
        <v>360</v>
      </c>
      <c r="D706" s="78" t="s">
        <v>588</v>
      </c>
    </row>
    <row r="707" spans="3:4">
      <c r="C707" s="77" t="s">
        <v>360</v>
      </c>
      <c r="D707" s="78" t="s">
        <v>514</v>
      </c>
    </row>
    <row r="708" spans="3:4">
      <c r="C708" s="77" t="s">
        <v>360</v>
      </c>
      <c r="D708" s="78" t="s">
        <v>516</v>
      </c>
    </row>
    <row r="709" spans="3:4">
      <c r="C709" s="77" t="s">
        <v>360</v>
      </c>
      <c r="D709" s="78" t="s">
        <v>758</v>
      </c>
    </row>
    <row r="710" spans="3:4">
      <c r="C710" s="77" t="s">
        <v>360</v>
      </c>
      <c r="D710" s="78" t="s">
        <v>468</v>
      </c>
    </row>
    <row r="711" spans="3:4">
      <c r="C711" s="77" t="s">
        <v>360</v>
      </c>
      <c r="D711" s="78" t="s">
        <v>590</v>
      </c>
    </row>
    <row r="712" spans="3:4">
      <c r="C712" s="77" t="s">
        <v>360</v>
      </c>
      <c r="D712" s="78" t="s">
        <v>592</v>
      </c>
    </row>
    <row r="713" spans="3:4">
      <c r="C713" s="77" t="s">
        <v>360</v>
      </c>
      <c r="D713" s="78" t="s">
        <v>1360</v>
      </c>
    </row>
    <row r="714" spans="3:4">
      <c r="C714" s="77" t="s">
        <v>360</v>
      </c>
      <c r="D714" s="78" t="s">
        <v>594</v>
      </c>
    </row>
    <row r="715" spans="3:4">
      <c r="C715" s="77" t="s">
        <v>360</v>
      </c>
      <c r="D715" s="78" t="s">
        <v>1361</v>
      </c>
    </row>
    <row r="716" spans="3:4">
      <c r="C716" s="77" t="s">
        <v>360</v>
      </c>
      <c r="D716" s="78" t="s">
        <v>596</v>
      </c>
    </row>
    <row r="717" spans="3:4">
      <c r="C717" s="77" t="s">
        <v>360</v>
      </c>
      <c r="D717" s="78" t="s">
        <v>598</v>
      </c>
    </row>
    <row r="718" spans="3:4">
      <c r="C718" s="77" t="s">
        <v>360</v>
      </c>
      <c r="D718" s="78" t="s">
        <v>600</v>
      </c>
    </row>
    <row r="719" spans="3:4">
      <c r="C719" s="77" t="s">
        <v>360</v>
      </c>
      <c r="D719" s="78" t="s">
        <v>760</v>
      </c>
    </row>
    <row r="720" spans="3:4">
      <c r="C720" s="77" t="s">
        <v>360</v>
      </c>
      <c r="D720" s="78" t="s">
        <v>762</v>
      </c>
    </row>
    <row r="721" spans="3:4">
      <c r="C721" s="77" t="s">
        <v>360</v>
      </c>
      <c r="D721" s="78" t="s">
        <v>1362</v>
      </c>
    </row>
    <row r="722" spans="3:4">
      <c r="C722" s="77" t="s">
        <v>360</v>
      </c>
      <c r="D722" s="78" t="s">
        <v>1363</v>
      </c>
    </row>
    <row r="723" spans="3:4">
      <c r="C723" s="77" t="s">
        <v>360</v>
      </c>
      <c r="D723" s="78" t="s">
        <v>1364</v>
      </c>
    </row>
    <row r="724" spans="3:4">
      <c r="C724" s="77" t="s">
        <v>360</v>
      </c>
      <c r="D724" s="78" t="s">
        <v>1365</v>
      </c>
    </row>
    <row r="725" spans="3:4">
      <c r="C725" s="77" t="s">
        <v>360</v>
      </c>
      <c r="D725" s="78" t="s">
        <v>1366</v>
      </c>
    </row>
    <row r="726" spans="3:4">
      <c r="C726" s="77" t="s">
        <v>360</v>
      </c>
      <c r="D726" s="78" t="s">
        <v>1034</v>
      </c>
    </row>
    <row r="727" spans="3:4">
      <c r="C727" s="77" t="s">
        <v>360</v>
      </c>
      <c r="D727" s="78" t="s">
        <v>1367</v>
      </c>
    </row>
    <row r="728" spans="3:4">
      <c r="C728" s="77" t="s">
        <v>360</v>
      </c>
      <c r="D728" s="78" t="s">
        <v>1368</v>
      </c>
    </row>
    <row r="729" spans="3:4">
      <c r="C729" s="77" t="s">
        <v>360</v>
      </c>
      <c r="D729" s="78" t="s">
        <v>602</v>
      </c>
    </row>
    <row r="730" spans="3:4">
      <c r="C730" s="77" t="s">
        <v>360</v>
      </c>
      <c r="D730" s="78" t="s">
        <v>766</v>
      </c>
    </row>
    <row r="731" spans="3:4">
      <c r="C731" s="77" t="s">
        <v>363</v>
      </c>
      <c r="D731" s="78" t="s">
        <v>1036</v>
      </c>
    </row>
    <row r="732" spans="3:4">
      <c r="C732" s="77" t="s">
        <v>363</v>
      </c>
      <c r="D732" s="78" t="s">
        <v>1369</v>
      </c>
    </row>
    <row r="733" spans="3:4">
      <c r="C733" s="77" t="s">
        <v>363</v>
      </c>
      <c r="D733" s="78" t="s">
        <v>1370</v>
      </c>
    </row>
    <row r="734" spans="3:4">
      <c r="C734" s="77" t="s">
        <v>363</v>
      </c>
      <c r="D734" s="78" t="s">
        <v>1371</v>
      </c>
    </row>
    <row r="735" spans="3:4">
      <c r="C735" s="77" t="s">
        <v>363</v>
      </c>
      <c r="D735" s="78" t="s">
        <v>1372</v>
      </c>
    </row>
    <row r="736" spans="3:4">
      <c r="C736" s="77" t="s">
        <v>363</v>
      </c>
      <c r="D736" s="78" t="s">
        <v>1373</v>
      </c>
    </row>
    <row r="737" spans="3:4">
      <c r="C737" s="77" t="s">
        <v>363</v>
      </c>
      <c r="D737" s="78" t="s">
        <v>1374</v>
      </c>
    </row>
    <row r="738" spans="3:4">
      <c r="C738" s="77" t="s">
        <v>363</v>
      </c>
      <c r="D738" s="78" t="s">
        <v>1375</v>
      </c>
    </row>
    <row r="739" spans="3:4">
      <c r="C739" s="77" t="s">
        <v>363</v>
      </c>
      <c r="D739" s="78" t="s">
        <v>1376</v>
      </c>
    </row>
    <row r="740" spans="3:4">
      <c r="C740" s="77" t="s">
        <v>363</v>
      </c>
      <c r="D740" s="78" t="s">
        <v>1377</v>
      </c>
    </row>
    <row r="741" spans="3:4">
      <c r="C741" s="77" t="s">
        <v>363</v>
      </c>
      <c r="D741" s="78" t="s">
        <v>1378</v>
      </c>
    </row>
    <row r="742" spans="3:4">
      <c r="C742" s="77" t="s">
        <v>363</v>
      </c>
      <c r="D742" s="78" t="s">
        <v>1379</v>
      </c>
    </row>
    <row r="743" spans="3:4">
      <c r="C743" s="77" t="s">
        <v>363</v>
      </c>
      <c r="D743" s="78" t="s">
        <v>1380</v>
      </c>
    </row>
    <row r="744" spans="3:4">
      <c r="C744" s="77" t="s">
        <v>363</v>
      </c>
      <c r="D744" s="78" t="s">
        <v>1381</v>
      </c>
    </row>
    <row r="745" spans="3:4">
      <c r="C745" s="77" t="s">
        <v>363</v>
      </c>
      <c r="D745" s="78" t="s">
        <v>1382</v>
      </c>
    </row>
    <row r="746" spans="3:4">
      <c r="C746" s="77" t="s">
        <v>363</v>
      </c>
      <c r="D746" s="78" t="s">
        <v>1383</v>
      </c>
    </row>
    <row r="747" spans="3:4">
      <c r="C747" s="77" t="s">
        <v>363</v>
      </c>
      <c r="D747" s="78" t="s">
        <v>1384</v>
      </c>
    </row>
    <row r="748" spans="3:4">
      <c r="C748" s="77" t="s">
        <v>363</v>
      </c>
      <c r="D748" s="78" t="s">
        <v>1385</v>
      </c>
    </row>
    <row r="749" spans="3:4">
      <c r="C749" s="77" t="s">
        <v>363</v>
      </c>
      <c r="D749" s="78" t="s">
        <v>1386</v>
      </c>
    </row>
    <row r="750" spans="3:4">
      <c r="C750" s="77" t="s">
        <v>363</v>
      </c>
      <c r="D750" s="78" t="s">
        <v>1387</v>
      </c>
    </row>
    <row r="751" spans="3:4">
      <c r="C751" s="77" t="s">
        <v>363</v>
      </c>
      <c r="D751" s="78" t="s">
        <v>1388</v>
      </c>
    </row>
    <row r="752" spans="3:4">
      <c r="C752" s="77" t="s">
        <v>363</v>
      </c>
      <c r="D752" s="78" t="s">
        <v>1389</v>
      </c>
    </row>
    <row r="753" spans="3:4">
      <c r="C753" s="77" t="s">
        <v>363</v>
      </c>
      <c r="D753" s="78" t="s">
        <v>1390</v>
      </c>
    </row>
    <row r="754" spans="3:4">
      <c r="C754" s="77" t="s">
        <v>363</v>
      </c>
      <c r="D754" s="78" t="s">
        <v>1391</v>
      </c>
    </row>
    <row r="755" spans="3:4">
      <c r="C755" s="77" t="s">
        <v>363</v>
      </c>
      <c r="D755" s="78" t="s">
        <v>1392</v>
      </c>
    </row>
    <row r="756" spans="3:4">
      <c r="C756" s="77" t="s">
        <v>363</v>
      </c>
      <c r="D756" s="78" t="s">
        <v>1393</v>
      </c>
    </row>
    <row r="757" spans="3:4">
      <c r="C757" s="77" t="s">
        <v>363</v>
      </c>
      <c r="D757" s="78" t="s">
        <v>1394</v>
      </c>
    </row>
    <row r="758" spans="3:4">
      <c r="C758" s="77" t="s">
        <v>363</v>
      </c>
      <c r="D758" s="78" t="s">
        <v>1395</v>
      </c>
    </row>
    <row r="759" spans="3:4">
      <c r="C759" s="77" t="s">
        <v>363</v>
      </c>
      <c r="D759" s="78" t="s">
        <v>1396</v>
      </c>
    </row>
    <row r="760" spans="3:4">
      <c r="C760" s="77" t="s">
        <v>363</v>
      </c>
      <c r="D760" s="78" t="s">
        <v>1397</v>
      </c>
    </row>
    <row r="761" spans="3:4">
      <c r="C761" s="77" t="s">
        <v>366</v>
      </c>
      <c r="D761" s="78" t="s">
        <v>1038</v>
      </c>
    </row>
    <row r="762" spans="3:4">
      <c r="C762" s="77" t="s">
        <v>366</v>
      </c>
      <c r="D762" s="78" t="s">
        <v>1398</v>
      </c>
    </row>
    <row r="763" spans="3:4">
      <c r="C763" s="77" t="s">
        <v>366</v>
      </c>
      <c r="D763" s="78" t="s">
        <v>1399</v>
      </c>
    </row>
    <row r="764" spans="3:4">
      <c r="C764" s="77" t="s">
        <v>366</v>
      </c>
      <c r="D764" s="78" t="s">
        <v>1400</v>
      </c>
    </row>
    <row r="765" spans="3:4">
      <c r="C765" s="77" t="s">
        <v>366</v>
      </c>
      <c r="D765" s="78" t="s">
        <v>1401</v>
      </c>
    </row>
    <row r="766" spans="3:4">
      <c r="C766" s="77" t="s">
        <v>366</v>
      </c>
      <c r="D766" s="78" t="s">
        <v>1402</v>
      </c>
    </row>
    <row r="767" spans="3:4">
      <c r="C767" s="77" t="s">
        <v>366</v>
      </c>
      <c r="D767" s="78" t="s">
        <v>1403</v>
      </c>
    </row>
    <row r="768" spans="3:4">
      <c r="C768" s="77" t="s">
        <v>366</v>
      </c>
      <c r="D768" s="78" t="s">
        <v>1404</v>
      </c>
    </row>
    <row r="769" spans="3:4">
      <c r="C769" s="77" t="s">
        <v>366</v>
      </c>
      <c r="D769" s="78" t="s">
        <v>1405</v>
      </c>
    </row>
    <row r="770" spans="3:4">
      <c r="C770" s="77" t="s">
        <v>366</v>
      </c>
      <c r="D770" s="78" t="s">
        <v>1406</v>
      </c>
    </row>
    <row r="771" spans="3:4">
      <c r="C771" s="77" t="s">
        <v>366</v>
      </c>
      <c r="D771" s="78" t="s">
        <v>1407</v>
      </c>
    </row>
    <row r="772" spans="3:4">
      <c r="C772" s="77" t="s">
        <v>366</v>
      </c>
      <c r="D772" s="78" t="s">
        <v>1408</v>
      </c>
    </row>
    <row r="773" spans="3:4">
      <c r="C773" s="77" t="s">
        <v>366</v>
      </c>
      <c r="D773" s="78" t="s">
        <v>1409</v>
      </c>
    </row>
    <row r="774" spans="3:4">
      <c r="C774" s="77" t="s">
        <v>366</v>
      </c>
      <c r="D774" s="78" t="s">
        <v>1410</v>
      </c>
    </row>
    <row r="775" spans="3:4">
      <c r="C775" s="77" t="s">
        <v>366</v>
      </c>
      <c r="D775" s="78" t="s">
        <v>1037</v>
      </c>
    </row>
    <row r="776" spans="3:4">
      <c r="C776" s="77" t="s">
        <v>369</v>
      </c>
      <c r="D776" s="78" t="s">
        <v>1040</v>
      </c>
    </row>
    <row r="777" spans="3:4">
      <c r="C777" s="77" t="s">
        <v>369</v>
      </c>
      <c r="D777" s="78" t="s">
        <v>1411</v>
      </c>
    </row>
    <row r="778" spans="3:4">
      <c r="C778" s="77" t="s">
        <v>369</v>
      </c>
      <c r="D778" s="78" t="s">
        <v>1412</v>
      </c>
    </row>
    <row r="779" spans="3:4">
      <c r="C779" s="77" t="s">
        <v>369</v>
      </c>
      <c r="D779" s="78" t="s">
        <v>1413</v>
      </c>
    </row>
    <row r="780" spans="3:4">
      <c r="C780" s="77" t="s">
        <v>369</v>
      </c>
      <c r="D780" s="78" t="s">
        <v>1414</v>
      </c>
    </row>
    <row r="781" spans="3:4">
      <c r="C781" s="77" t="s">
        <v>369</v>
      </c>
      <c r="D781" s="78" t="s">
        <v>1415</v>
      </c>
    </row>
    <row r="782" spans="3:4">
      <c r="C782" s="77" t="s">
        <v>369</v>
      </c>
      <c r="D782" s="78" t="s">
        <v>1416</v>
      </c>
    </row>
    <row r="783" spans="3:4">
      <c r="C783" s="77" t="s">
        <v>369</v>
      </c>
      <c r="D783" s="78" t="s">
        <v>1417</v>
      </c>
    </row>
    <row r="784" spans="3:4">
      <c r="C784" s="77" t="s">
        <v>369</v>
      </c>
      <c r="D784" s="78" t="s">
        <v>1418</v>
      </c>
    </row>
    <row r="785" spans="3:4">
      <c r="C785" s="77" t="s">
        <v>369</v>
      </c>
      <c r="D785" s="78" t="s">
        <v>1419</v>
      </c>
    </row>
    <row r="786" spans="3:4">
      <c r="C786" s="77" t="s">
        <v>369</v>
      </c>
      <c r="D786" s="78" t="s">
        <v>1420</v>
      </c>
    </row>
    <row r="787" spans="3:4">
      <c r="C787" s="77" t="s">
        <v>369</v>
      </c>
      <c r="D787" s="78" t="s">
        <v>1421</v>
      </c>
    </row>
    <row r="788" spans="3:4">
      <c r="C788" s="77" t="s">
        <v>369</v>
      </c>
      <c r="D788" s="78" t="s">
        <v>1422</v>
      </c>
    </row>
    <row r="789" spans="3:4">
      <c r="C789" s="77" t="s">
        <v>369</v>
      </c>
      <c r="D789" s="78" t="s">
        <v>1042</v>
      </c>
    </row>
    <row r="790" spans="3:4">
      <c r="C790" s="77" t="s">
        <v>369</v>
      </c>
      <c r="D790" s="78" t="s">
        <v>1423</v>
      </c>
    </row>
    <row r="791" spans="3:4">
      <c r="C791" s="77" t="s">
        <v>369</v>
      </c>
      <c r="D791" s="78" t="s">
        <v>1424</v>
      </c>
    </row>
    <row r="792" spans="3:4">
      <c r="C792" s="77" t="s">
        <v>369</v>
      </c>
      <c r="D792" s="78" t="s">
        <v>1425</v>
      </c>
    </row>
    <row r="793" spans="3:4">
      <c r="C793" s="77" t="s">
        <v>369</v>
      </c>
      <c r="D793" s="78" t="s">
        <v>1426</v>
      </c>
    </row>
    <row r="794" spans="3:4">
      <c r="C794" s="77" t="s">
        <v>369</v>
      </c>
      <c r="D794" s="78" t="s">
        <v>1427</v>
      </c>
    </row>
    <row r="795" spans="3:4">
      <c r="C795" s="77" t="s">
        <v>372</v>
      </c>
      <c r="D795" s="78" t="s">
        <v>1044</v>
      </c>
    </row>
    <row r="796" spans="3:4">
      <c r="C796" s="77" t="s">
        <v>372</v>
      </c>
      <c r="D796" s="78" t="s">
        <v>1428</v>
      </c>
    </row>
    <row r="797" spans="3:4">
      <c r="C797" s="77" t="s">
        <v>372</v>
      </c>
      <c r="D797" s="78" t="s">
        <v>1429</v>
      </c>
    </row>
    <row r="798" spans="3:4">
      <c r="C798" s="77" t="s">
        <v>372</v>
      </c>
      <c r="D798" s="78" t="s">
        <v>1430</v>
      </c>
    </row>
    <row r="799" spans="3:4">
      <c r="C799" s="77" t="s">
        <v>372</v>
      </c>
      <c r="D799" s="78" t="s">
        <v>1431</v>
      </c>
    </row>
    <row r="800" spans="3:4">
      <c r="C800" s="77" t="s">
        <v>372</v>
      </c>
      <c r="D800" s="78" t="s">
        <v>1432</v>
      </c>
    </row>
    <row r="801" spans="3:4">
      <c r="C801" s="77" t="s">
        <v>372</v>
      </c>
      <c r="D801" s="78" t="s">
        <v>1433</v>
      </c>
    </row>
    <row r="802" spans="3:4">
      <c r="C802" s="77" t="s">
        <v>372</v>
      </c>
      <c r="D802" s="78" t="s">
        <v>1434</v>
      </c>
    </row>
    <row r="803" spans="3:4">
      <c r="C803" s="77" t="s">
        <v>372</v>
      </c>
      <c r="D803" s="78" t="s">
        <v>1435</v>
      </c>
    </row>
    <row r="804" spans="3:4">
      <c r="C804" s="77" t="s">
        <v>372</v>
      </c>
      <c r="D804" s="78" t="s">
        <v>1436</v>
      </c>
    </row>
    <row r="805" spans="3:4">
      <c r="C805" s="77" t="s">
        <v>372</v>
      </c>
      <c r="D805" s="78" t="s">
        <v>693</v>
      </c>
    </row>
    <row r="806" spans="3:4">
      <c r="C806" s="77" t="s">
        <v>372</v>
      </c>
      <c r="D806" s="78" t="s">
        <v>1437</v>
      </c>
    </row>
    <row r="807" spans="3:4">
      <c r="C807" s="77" t="s">
        <v>372</v>
      </c>
      <c r="D807" s="78" t="s">
        <v>1438</v>
      </c>
    </row>
    <row r="808" spans="3:4">
      <c r="C808" s="77" t="s">
        <v>372</v>
      </c>
      <c r="D808" s="78" t="s">
        <v>1439</v>
      </c>
    </row>
    <row r="809" spans="3:4">
      <c r="C809" s="77" t="s">
        <v>372</v>
      </c>
      <c r="D809" s="78" t="s">
        <v>1440</v>
      </c>
    </row>
    <row r="810" spans="3:4">
      <c r="C810" s="77" t="s">
        <v>372</v>
      </c>
      <c r="D810" s="78" t="s">
        <v>1441</v>
      </c>
    </row>
    <row r="811" spans="3:4">
      <c r="C811" s="77" t="s">
        <v>372</v>
      </c>
      <c r="D811" s="78" t="s">
        <v>1442</v>
      </c>
    </row>
    <row r="812" spans="3:4">
      <c r="C812" s="77" t="s">
        <v>375</v>
      </c>
      <c r="D812" s="78" t="s">
        <v>1046</v>
      </c>
    </row>
    <row r="813" spans="3:4">
      <c r="C813" s="77" t="s">
        <v>375</v>
      </c>
      <c r="D813" s="78" t="s">
        <v>1443</v>
      </c>
    </row>
    <row r="814" spans="3:4">
      <c r="C814" s="77" t="s">
        <v>375</v>
      </c>
      <c r="D814" s="78" t="s">
        <v>1444</v>
      </c>
    </row>
    <row r="815" spans="3:4">
      <c r="C815" s="77" t="s">
        <v>375</v>
      </c>
      <c r="D815" s="78" t="s">
        <v>1445</v>
      </c>
    </row>
    <row r="816" spans="3:4">
      <c r="C816" s="77" t="s">
        <v>375</v>
      </c>
      <c r="D816" s="78" t="s">
        <v>1446</v>
      </c>
    </row>
    <row r="817" spans="3:4">
      <c r="C817" s="77" t="s">
        <v>375</v>
      </c>
      <c r="D817" s="78" t="s">
        <v>1447</v>
      </c>
    </row>
    <row r="818" spans="3:4">
      <c r="C818" s="77" t="s">
        <v>375</v>
      </c>
      <c r="D818" s="78" t="s">
        <v>1448</v>
      </c>
    </row>
    <row r="819" spans="3:4">
      <c r="C819" s="77" t="s">
        <v>375</v>
      </c>
      <c r="D819" s="78" t="s">
        <v>1449</v>
      </c>
    </row>
    <row r="820" spans="3:4">
      <c r="C820" s="77" t="s">
        <v>375</v>
      </c>
      <c r="D820" s="78" t="s">
        <v>1450</v>
      </c>
    </row>
    <row r="821" spans="3:4">
      <c r="C821" s="77" t="s">
        <v>375</v>
      </c>
      <c r="D821" s="78" t="s">
        <v>1451</v>
      </c>
    </row>
    <row r="822" spans="3:4">
      <c r="C822" s="77" t="s">
        <v>375</v>
      </c>
      <c r="D822" s="78" t="s">
        <v>1452</v>
      </c>
    </row>
    <row r="823" spans="3:4">
      <c r="C823" s="77" t="s">
        <v>375</v>
      </c>
      <c r="D823" s="78" t="s">
        <v>1453</v>
      </c>
    </row>
    <row r="824" spans="3:4">
      <c r="C824" s="77" t="s">
        <v>375</v>
      </c>
      <c r="D824" s="78" t="s">
        <v>1454</v>
      </c>
    </row>
    <row r="825" spans="3:4">
      <c r="C825" s="77" t="s">
        <v>375</v>
      </c>
      <c r="D825" s="78" t="s">
        <v>1455</v>
      </c>
    </row>
    <row r="826" spans="3:4">
      <c r="C826" s="77" t="s">
        <v>375</v>
      </c>
      <c r="D826" s="78" t="s">
        <v>1456</v>
      </c>
    </row>
    <row r="827" spans="3:4">
      <c r="C827" s="77" t="s">
        <v>375</v>
      </c>
      <c r="D827" s="78" t="s">
        <v>1457</v>
      </c>
    </row>
    <row r="828" spans="3:4">
      <c r="C828" s="77" t="s">
        <v>375</v>
      </c>
      <c r="D828" s="78" t="s">
        <v>813</v>
      </c>
    </row>
    <row r="829" spans="3:4">
      <c r="C829" s="77" t="s">
        <v>375</v>
      </c>
      <c r="D829" s="78" t="s">
        <v>1458</v>
      </c>
    </row>
    <row r="830" spans="3:4">
      <c r="C830" s="77" t="s">
        <v>375</v>
      </c>
      <c r="D830" s="78" t="s">
        <v>1459</v>
      </c>
    </row>
    <row r="831" spans="3:4">
      <c r="C831" s="77" t="s">
        <v>375</v>
      </c>
      <c r="D831" s="78" t="s">
        <v>1460</v>
      </c>
    </row>
    <row r="832" spans="3:4">
      <c r="C832" s="77" t="s">
        <v>375</v>
      </c>
      <c r="D832" s="78" t="s">
        <v>1461</v>
      </c>
    </row>
    <row r="833" spans="3:4">
      <c r="C833" s="77" t="s">
        <v>375</v>
      </c>
      <c r="D833" s="78" t="s">
        <v>1462</v>
      </c>
    </row>
    <row r="834" spans="3:4">
      <c r="C834" s="77" t="s">
        <v>375</v>
      </c>
      <c r="D834" s="78" t="s">
        <v>1463</v>
      </c>
    </row>
    <row r="835" spans="3:4">
      <c r="C835" s="77" t="s">
        <v>375</v>
      </c>
      <c r="D835" s="78" t="s">
        <v>1464</v>
      </c>
    </row>
    <row r="836" spans="3:4">
      <c r="C836" s="77" t="s">
        <v>375</v>
      </c>
      <c r="D836" s="78" t="s">
        <v>1465</v>
      </c>
    </row>
    <row r="837" spans="3:4">
      <c r="C837" s="77" t="s">
        <v>375</v>
      </c>
      <c r="D837" s="78" t="s">
        <v>1466</v>
      </c>
    </row>
    <row r="838" spans="3:4">
      <c r="C838" s="77" t="s">
        <v>375</v>
      </c>
      <c r="D838" s="78" t="s">
        <v>1467</v>
      </c>
    </row>
    <row r="839" spans="3:4">
      <c r="C839" s="77" t="s">
        <v>379</v>
      </c>
      <c r="D839" s="78" t="s">
        <v>1052</v>
      </c>
    </row>
    <row r="840" spans="3:4">
      <c r="C840" s="77" t="s">
        <v>379</v>
      </c>
      <c r="D840" s="78" t="s">
        <v>1054</v>
      </c>
    </row>
    <row r="841" spans="3:4">
      <c r="C841" s="77" t="s">
        <v>379</v>
      </c>
      <c r="D841" s="78" t="s">
        <v>1468</v>
      </c>
    </row>
    <row r="842" spans="3:4">
      <c r="C842" s="77" t="s">
        <v>379</v>
      </c>
      <c r="D842" s="78" t="s">
        <v>1469</v>
      </c>
    </row>
    <row r="843" spans="3:4">
      <c r="C843" s="77" t="s">
        <v>379</v>
      </c>
      <c r="D843" s="78" t="s">
        <v>1470</v>
      </c>
    </row>
    <row r="844" spans="3:4">
      <c r="C844" s="77" t="s">
        <v>379</v>
      </c>
      <c r="D844" s="78" t="s">
        <v>1471</v>
      </c>
    </row>
    <row r="845" spans="3:4">
      <c r="C845" s="77" t="s">
        <v>379</v>
      </c>
      <c r="D845" s="78" t="s">
        <v>1472</v>
      </c>
    </row>
    <row r="846" spans="3:4">
      <c r="C846" s="77" t="s">
        <v>379</v>
      </c>
      <c r="D846" s="78" t="s">
        <v>1473</v>
      </c>
    </row>
    <row r="847" spans="3:4">
      <c r="C847" s="77" t="s">
        <v>379</v>
      </c>
      <c r="D847" s="78" t="s">
        <v>1474</v>
      </c>
    </row>
    <row r="848" spans="3:4">
      <c r="C848" s="77" t="s">
        <v>379</v>
      </c>
      <c r="D848" s="78" t="s">
        <v>1475</v>
      </c>
    </row>
    <row r="849" spans="3:4">
      <c r="C849" s="77" t="s">
        <v>379</v>
      </c>
      <c r="D849" s="78" t="s">
        <v>1476</v>
      </c>
    </row>
    <row r="850" spans="3:4">
      <c r="C850" s="77" t="s">
        <v>379</v>
      </c>
      <c r="D850" s="78" t="s">
        <v>1477</v>
      </c>
    </row>
    <row r="851" spans="3:4">
      <c r="C851" s="77" t="s">
        <v>379</v>
      </c>
      <c r="D851" s="78" t="s">
        <v>1478</v>
      </c>
    </row>
    <row r="852" spans="3:4">
      <c r="C852" s="77" t="s">
        <v>379</v>
      </c>
      <c r="D852" s="78" t="s">
        <v>1479</v>
      </c>
    </row>
    <row r="853" spans="3:4">
      <c r="C853" s="77" t="s">
        <v>379</v>
      </c>
      <c r="D853" s="78" t="s">
        <v>1056</v>
      </c>
    </row>
    <row r="854" spans="3:4">
      <c r="C854" s="77" t="s">
        <v>379</v>
      </c>
      <c r="D854" s="78" t="s">
        <v>1480</v>
      </c>
    </row>
    <row r="855" spans="3:4">
      <c r="C855" s="77" t="s">
        <v>379</v>
      </c>
      <c r="D855" s="78" t="s">
        <v>1481</v>
      </c>
    </row>
    <row r="856" spans="3:4">
      <c r="C856" s="77" t="s">
        <v>379</v>
      </c>
      <c r="D856" s="78" t="s">
        <v>1482</v>
      </c>
    </row>
    <row r="857" spans="3:4">
      <c r="C857" s="77" t="s">
        <v>379</v>
      </c>
      <c r="D857" s="78" t="s">
        <v>1483</v>
      </c>
    </row>
    <row r="858" spans="3:4">
      <c r="C858" s="77" t="s">
        <v>379</v>
      </c>
      <c r="D858" s="78" t="s">
        <v>1484</v>
      </c>
    </row>
    <row r="859" spans="3:4">
      <c r="C859" s="77" t="s">
        <v>379</v>
      </c>
      <c r="D859" s="78" t="s">
        <v>1485</v>
      </c>
    </row>
    <row r="860" spans="3:4">
      <c r="C860" s="77" t="s">
        <v>379</v>
      </c>
      <c r="D860" s="78" t="s">
        <v>1266</v>
      </c>
    </row>
    <row r="861" spans="3:4">
      <c r="C861" s="77" t="s">
        <v>379</v>
      </c>
      <c r="D861" s="78" t="s">
        <v>1486</v>
      </c>
    </row>
    <row r="862" spans="3:4">
      <c r="C862" s="77" t="s">
        <v>379</v>
      </c>
      <c r="D862" s="78" t="s">
        <v>1487</v>
      </c>
    </row>
    <row r="863" spans="3:4">
      <c r="C863" s="77" t="s">
        <v>379</v>
      </c>
      <c r="D863" s="78" t="s">
        <v>1488</v>
      </c>
    </row>
    <row r="864" spans="3:4">
      <c r="C864" s="77" t="s">
        <v>379</v>
      </c>
      <c r="D864" s="78" t="s">
        <v>1489</v>
      </c>
    </row>
    <row r="865" spans="3:4">
      <c r="C865" s="77" t="s">
        <v>379</v>
      </c>
      <c r="D865" s="78" t="s">
        <v>1490</v>
      </c>
    </row>
    <row r="866" spans="3:4">
      <c r="C866" s="77" t="s">
        <v>379</v>
      </c>
      <c r="D866" s="78" t="s">
        <v>1491</v>
      </c>
    </row>
    <row r="867" spans="3:4">
      <c r="C867" s="77" t="s">
        <v>379</v>
      </c>
      <c r="D867" s="78" t="s">
        <v>1492</v>
      </c>
    </row>
    <row r="868" spans="3:4">
      <c r="C868" s="77" t="s">
        <v>379</v>
      </c>
      <c r="D868" s="78" t="s">
        <v>1493</v>
      </c>
    </row>
    <row r="869" spans="3:4">
      <c r="C869" s="77" t="s">
        <v>379</v>
      </c>
      <c r="D869" s="78" t="s">
        <v>1494</v>
      </c>
    </row>
    <row r="870" spans="3:4">
      <c r="C870" s="77" t="s">
        <v>379</v>
      </c>
      <c r="D870" s="78" t="s">
        <v>1495</v>
      </c>
    </row>
    <row r="871" spans="3:4">
      <c r="C871" s="77" t="s">
        <v>379</v>
      </c>
      <c r="D871" s="78" t="s">
        <v>1496</v>
      </c>
    </row>
    <row r="872" spans="3:4">
      <c r="C872" s="77" t="s">
        <v>379</v>
      </c>
      <c r="D872" s="78" t="s">
        <v>1497</v>
      </c>
    </row>
    <row r="873" spans="3:4">
      <c r="C873" s="77" t="s">
        <v>379</v>
      </c>
      <c r="D873" s="78" t="s">
        <v>1498</v>
      </c>
    </row>
    <row r="874" spans="3:4">
      <c r="C874" s="77" t="s">
        <v>379</v>
      </c>
      <c r="D874" s="78" t="s">
        <v>1499</v>
      </c>
    </row>
    <row r="875" spans="3:4">
      <c r="C875" s="77" t="s">
        <v>379</v>
      </c>
      <c r="D875" s="78" t="s">
        <v>1500</v>
      </c>
    </row>
    <row r="876" spans="3:4">
      <c r="C876" s="77" t="s">
        <v>379</v>
      </c>
      <c r="D876" s="78" t="s">
        <v>1501</v>
      </c>
    </row>
    <row r="877" spans="3:4">
      <c r="C877" s="77" t="s">
        <v>379</v>
      </c>
      <c r="D877" s="78" t="s">
        <v>1502</v>
      </c>
    </row>
    <row r="878" spans="3:4">
      <c r="C878" s="77" t="s">
        <v>379</v>
      </c>
      <c r="D878" s="78" t="s">
        <v>1503</v>
      </c>
    </row>
    <row r="879" spans="3:4">
      <c r="C879" s="77" t="s">
        <v>379</v>
      </c>
      <c r="D879" s="78" t="s">
        <v>1504</v>
      </c>
    </row>
    <row r="880" spans="3:4">
      <c r="C880" s="77" t="s">
        <v>379</v>
      </c>
      <c r="D880" s="78" t="s">
        <v>1505</v>
      </c>
    </row>
    <row r="881" spans="3:4">
      <c r="C881" s="77" t="s">
        <v>379</v>
      </c>
      <c r="D881" s="78" t="s">
        <v>1506</v>
      </c>
    </row>
    <row r="882" spans="3:4">
      <c r="C882" s="77" t="s">
        <v>379</v>
      </c>
      <c r="D882" s="78" t="s">
        <v>1507</v>
      </c>
    </row>
    <row r="883" spans="3:4">
      <c r="C883" s="77" t="s">
        <v>379</v>
      </c>
      <c r="D883" s="78" t="s">
        <v>1508</v>
      </c>
    </row>
    <row r="884" spans="3:4">
      <c r="C884" s="77" t="s">
        <v>379</v>
      </c>
      <c r="D884" s="78" t="s">
        <v>1509</v>
      </c>
    </row>
    <row r="885" spans="3:4">
      <c r="C885" s="77" t="s">
        <v>379</v>
      </c>
      <c r="D885" s="78" t="s">
        <v>1510</v>
      </c>
    </row>
    <row r="886" spans="3:4">
      <c r="C886" s="77" t="s">
        <v>379</v>
      </c>
      <c r="D886" s="78" t="s">
        <v>1511</v>
      </c>
    </row>
    <row r="887" spans="3:4">
      <c r="C887" s="77" t="s">
        <v>379</v>
      </c>
      <c r="D887" s="78" t="s">
        <v>1512</v>
      </c>
    </row>
    <row r="888" spans="3:4">
      <c r="C888" s="77" t="s">
        <v>379</v>
      </c>
      <c r="D888" s="78" t="s">
        <v>1513</v>
      </c>
    </row>
    <row r="889" spans="3:4">
      <c r="C889" s="77" t="s">
        <v>379</v>
      </c>
      <c r="D889" s="78" t="s">
        <v>1514</v>
      </c>
    </row>
    <row r="890" spans="3:4">
      <c r="C890" s="77" t="s">
        <v>379</v>
      </c>
      <c r="D890" s="78" t="s">
        <v>1515</v>
      </c>
    </row>
    <row r="891" spans="3:4">
      <c r="C891" s="77" t="s">
        <v>379</v>
      </c>
      <c r="D891" s="78" t="s">
        <v>1516</v>
      </c>
    </row>
    <row r="892" spans="3:4">
      <c r="C892" s="77" t="s">
        <v>379</v>
      </c>
      <c r="D892" s="78" t="s">
        <v>1517</v>
      </c>
    </row>
    <row r="893" spans="3:4">
      <c r="C893" s="77" t="s">
        <v>379</v>
      </c>
      <c r="D893" s="78" t="s">
        <v>1518</v>
      </c>
    </row>
    <row r="894" spans="3:4">
      <c r="C894" s="77" t="s">
        <v>379</v>
      </c>
      <c r="D894" s="78" t="s">
        <v>1519</v>
      </c>
    </row>
    <row r="895" spans="3:4">
      <c r="C895" s="77" t="s">
        <v>379</v>
      </c>
      <c r="D895" s="78" t="s">
        <v>1520</v>
      </c>
    </row>
    <row r="896" spans="3:4">
      <c r="C896" s="77" t="s">
        <v>379</v>
      </c>
      <c r="D896" s="78" t="s">
        <v>1521</v>
      </c>
    </row>
    <row r="897" spans="3:4">
      <c r="C897" s="77" t="s">
        <v>379</v>
      </c>
      <c r="D897" s="78" t="s">
        <v>1522</v>
      </c>
    </row>
    <row r="898" spans="3:4">
      <c r="C898" s="77" t="s">
        <v>379</v>
      </c>
      <c r="D898" s="78" t="s">
        <v>1523</v>
      </c>
    </row>
    <row r="899" spans="3:4">
      <c r="C899" s="77" t="s">
        <v>379</v>
      </c>
      <c r="D899" s="78" t="s">
        <v>1524</v>
      </c>
    </row>
    <row r="900" spans="3:4">
      <c r="C900" s="77" t="s">
        <v>379</v>
      </c>
      <c r="D900" s="78" t="s">
        <v>1525</v>
      </c>
    </row>
    <row r="901" spans="3:4">
      <c r="C901" s="77" t="s">
        <v>379</v>
      </c>
      <c r="D901" s="78" t="s">
        <v>1526</v>
      </c>
    </row>
    <row r="902" spans="3:4">
      <c r="C902" s="77" t="s">
        <v>379</v>
      </c>
      <c r="D902" s="78" t="s">
        <v>693</v>
      </c>
    </row>
    <row r="903" spans="3:4">
      <c r="C903" s="77" t="s">
        <v>379</v>
      </c>
      <c r="D903" s="78" t="s">
        <v>1527</v>
      </c>
    </row>
    <row r="904" spans="3:4">
      <c r="C904" s="77" t="s">
        <v>379</v>
      </c>
      <c r="D904" s="78" t="s">
        <v>1528</v>
      </c>
    </row>
    <row r="905" spans="3:4">
      <c r="C905" s="77" t="s">
        <v>379</v>
      </c>
      <c r="D905" s="78" t="s">
        <v>1529</v>
      </c>
    </row>
    <row r="906" spans="3:4">
      <c r="C906" s="77" t="s">
        <v>379</v>
      </c>
      <c r="D906" s="78" t="s">
        <v>1530</v>
      </c>
    </row>
    <row r="907" spans="3:4">
      <c r="C907" s="77" t="s">
        <v>379</v>
      </c>
      <c r="D907" s="78" t="s">
        <v>1531</v>
      </c>
    </row>
    <row r="908" spans="3:4">
      <c r="C908" s="77" t="s">
        <v>379</v>
      </c>
      <c r="D908" s="78" t="s">
        <v>1272</v>
      </c>
    </row>
    <row r="909" spans="3:4">
      <c r="C909" s="77" t="s">
        <v>379</v>
      </c>
      <c r="D909" s="78" t="s">
        <v>1532</v>
      </c>
    </row>
    <row r="910" spans="3:4">
      <c r="C910" s="77" t="s">
        <v>379</v>
      </c>
      <c r="D910" s="78" t="s">
        <v>1533</v>
      </c>
    </row>
    <row r="911" spans="3:4">
      <c r="C911" s="77" t="s">
        <v>379</v>
      </c>
      <c r="D911" s="78" t="s">
        <v>1534</v>
      </c>
    </row>
    <row r="912" spans="3:4">
      <c r="C912" s="77" t="s">
        <v>379</v>
      </c>
      <c r="D912" s="78" t="s">
        <v>1535</v>
      </c>
    </row>
    <row r="913" spans="3:4">
      <c r="C913" s="77" t="s">
        <v>379</v>
      </c>
      <c r="D913" s="78" t="s">
        <v>1536</v>
      </c>
    </row>
    <row r="914" spans="3:4">
      <c r="C914" s="77" t="s">
        <v>379</v>
      </c>
      <c r="D914" s="78" t="s">
        <v>1537</v>
      </c>
    </row>
    <row r="915" spans="3:4">
      <c r="C915" s="77" t="s">
        <v>379</v>
      </c>
      <c r="D915" s="78" t="s">
        <v>1538</v>
      </c>
    </row>
    <row r="916" spans="3:4">
      <c r="C916" s="77" t="s">
        <v>382</v>
      </c>
      <c r="D916" s="78" t="s">
        <v>768</v>
      </c>
    </row>
    <row r="917" spans="3:4">
      <c r="C917" s="77" t="s">
        <v>382</v>
      </c>
      <c r="D917" s="78" t="s">
        <v>1058</v>
      </c>
    </row>
    <row r="918" spans="3:4">
      <c r="C918" s="77" t="s">
        <v>382</v>
      </c>
      <c r="D918" s="78" t="s">
        <v>1539</v>
      </c>
    </row>
    <row r="919" spans="3:4">
      <c r="C919" s="77" t="s">
        <v>382</v>
      </c>
      <c r="D919" s="78" t="s">
        <v>1060</v>
      </c>
    </row>
    <row r="920" spans="3:4">
      <c r="C920" s="77" t="s">
        <v>382</v>
      </c>
      <c r="D920" s="78" t="s">
        <v>1540</v>
      </c>
    </row>
    <row r="921" spans="3:4">
      <c r="C921" s="77" t="s">
        <v>382</v>
      </c>
      <c r="D921" s="78" t="s">
        <v>1541</v>
      </c>
    </row>
    <row r="922" spans="3:4">
      <c r="C922" s="77" t="s">
        <v>382</v>
      </c>
      <c r="D922" s="78" t="s">
        <v>1542</v>
      </c>
    </row>
    <row r="923" spans="3:4">
      <c r="C923" s="77" t="s">
        <v>382</v>
      </c>
      <c r="D923" s="78" t="s">
        <v>1543</v>
      </c>
    </row>
    <row r="924" spans="3:4">
      <c r="C924" s="77" t="s">
        <v>382</v>
      </c>
      <c r="D924" s="78" t="s">
        <v>1544</v>
      </c>
    </row>
    <row r="925" spans="3:4">
      <c r="C925" s="77" t="s">
        <v>382</v>
      </c>
      <c r="D925" s="78" t="s">
        <v>1545</v>
      </c>
    </row>
    <row r="926" spans="3:4">
      <c r="C926" s="77" t="s">
        <v>382</v>
      </c>
      <c r="D926" s="78" t="s">
        <v>1546</v>
      </c>
    </row>
    <row r="927" spans="3:4">
      <c r="C927" s="77" t="s">
        <v>382</v>
      </c>
      <c r="D927" s="78" t="s">
        <v>1547</v>
      </c>
    </row>
    <row r="928" spans="3:4">
      <c r="C928" s="77" t="s">
        <v>382</v>
      </c>
      <c r="D928" s="78" t="s">
        <v>1064</v>
      </c>
    </row>
    <row r="929" spans="3:4">
      <c r="C929" s="77" t="s">
        <v>382</v>
      </c>
      <c r="D929" s="78" t="s">
        <v>1066</v>
      </c>
    </row>
    <row r="930" spans="3:4">
      <c r="C930" s="77" t="s">
        <v>382</v>
      </c>
      <c r="D930" s="78" t="s">
        <v>1548</v>
      </c>
    </row>
    <row r="931" spans="3:4">
      <c r="C931" s="77" t="s">
        <v>382</v>
      </c>
      <c r="D931" s="78" t="s">
        <v>1549</v>
      </c>
    </row>
    <row r="932" spans="3:4">
      <c r="C932" s="77" t="s">
        <v>382</v>
      </c>
      <c r="D932" s="78" t="s">
        <v>1550</v>
      </c>
    </row>
    <row r="933" spans="3:4">
      <c r="C933" s="77" t="s">
        <v>382</v>
      </c>
      <c r="D933" s="78" t="s">
        <v>1551</v>
      </c>
    </row>
    <row r="934" spans="3:4">
      <c r="C934" s="77" t="s">
        <v>382</v>
      </c>
      <c r="D934" s="78" t="s">
        <v>1552</v>
      </c>
    </row>
    <row r="935" spans="3:4">
      <c r="C935" s="77" t="s">
        <v>382</v>
      </c>
      <c r="D935" s="78" t="s">
        <v>1553</v>
      </c>
    </row>
    <row r="936" spans="3:4">
      <c r="C936" s="77" t="s">
        <v>382</v>
      </c>
      <c r="D936" s="78" t="s">
        <v>1554</v>
      </c>
    </row>
    <row r="937" spans="3:4">
      <c r="C937" s="77" t="s">
        <v>382</v>
      </c>
      <c r="D937" s="78" t="s">
        <v>1555</v>
      </c>
    </row>
    <row r="938" spans="3:4">
      <c r="C938" s="77" t="s">
        <v>382</v>
      </c>
      <c r="D938" s="78" t="s">
        <v>1556</v>
      </c>
    </row>
    <row r="939" spans="3:4">
      <c r="C939" s="77" t="s">
        <v>382</v>
      </c>
      <c r="D939" s="78" t="s">
        <v>1557</v>
      </c>
    </row>
    <row r="940" spans="3:4">
      <c r="C940" s="77" t="s">
        <v>382</v>
      </c>
      <c r="D940" s="78" t="s">
        <v>1558</v>
      </c>
    </row>
    <row r="941" spans="3:4">
      <c r="C941" s="77" t="s">
        <v>382</v>
      </c>
      <c r="D941" s="78" t="s">
        <v>1559</v>
      </c>
    </row>
    <row r="942" spans="3:4">
      <c r="C942" s="77" t="s">
        <v>382</v>
      </c>
      <c r="D942" s="78" t="s">
        <v>1560</v>
      </c>
    </row>
    <row r="943" spans="3:4">
      <c r="C943" s="77" t="s">
        <v>382</v>
      </c>
      <c r="D943" s="78" t="s">
        <v>1561</v>
      </c>
    </row>
    <row r="944" spans="3:4">
      <c r="C944" s="77" t="s">
        <v>382</v>
      </c>
      <c r="D944" s="78" t="s">
        <v>1562</v>
      </c>
    </row>
    <row r="945" spans="3:4">
      <c r="C945" s="77" t="s">
        <v>382</v>
      </c>
      <c r="D945" s="78" t="s">
        <v>1563</v>
      </c>
    </row>
    <row r="946" spans="3:4">
      <c r="C946" s="77" t="s">
        <v>382</v>
      </c>
      <c r="D946" s="78" t="s">
        <v>1564</v>
      </c>
    </row>
    <row r="947" spans="3:4">
      <c r="C947" s="77" t="s">
        <v>382</v>
      </c>
      <c r="D947" s="78" t="s">
        <v>693</v>
      </c>
    </row>
    <row r="948" spans="3:4">
      <c r="C948" s="77" t="s">
        <v>382</v>
      </c>
      <c r="D948" s="78" t="s">
        <v>1565</v>
      </c>
    </row>
    <row r="949" spans="3:4">
      <c r="C949" s="77" t="s">
        <v>382</v>
      </c>
      <c r="D949" s="78" t="s">
        <v>1566</v>
      </c>
    </row>
    <row r="950" spans="3:4">
      <c r="C950" s="77" t="s">
        <v>382</v>
      </c>
      <c r="D950" s="78" t="s">
        <v>1567</v>
      </c>
    </row>
    <row r="951" spans="3:4">
      <c r="C951" s="77" t="s">
        <v>382</v>
      </c>
      <c r="D951" s="78" t="s">
        <v>1568</v>
      </c>
    </row>
    <row r="952" spans="3:4">
      <c r="C952" s="77" t="s">
        <v>382</v>
      </c>
      <c r="D952" s="78" t="s">
        <v>1569</v>
      </c>
    </row>
    <row r="953" spans="3:4">
      <c r="C953" s="77" t="s">
        <v>382</v>
      </c>
      <c r="D953" s="78" t="s">
        <v>1570</v>
      </c>
    </row>
    <row r="954" spans="3:4">
      <c r="C954" s="77" t="s">
        <v>382</v>
      </c>
      <c r="D954" s="78" t="s">
        <v>1571</v>
      </c>
    </row>
    <row r="955" spans="3:4">
      <c r="C955" s="77" t="s">
        <v>382</v>
      </c>
      <c r="D955" s="78" t="s">
        <v>1572</v>
      </c>
    </row>
    <row r="956" spans="3:4">
      <c r="C956" s="77" t="s">
        <v>382</v>
      </c>
      <c r="D956" s="78" t="s">
        <v>1573</v>
      </c>
    </row>
    <row r="957" spans="3:4">
      <c r="C957" s="77" t="s">
        <v>382</v>
      </c>
      <c r="D957" s="78" t="s">
        <v>1574</v>
      </c>
    </row>
    <row r="958" spans="3:4">
      <c r="C958" s="77" t="s">
        <v>385</v>
      </c>
      <c r="D958" s="78" t="s">
        <v>770</v>
      </c>
    </row>
    <row r="959" spans="3:4">
      <c r="C959" s="77" t="s">
        <v>385</v>
      </c>
      <c r="D959" s="78" t="s">
        <v>1068</v>
      </c>
    </row>
    <row r="960" spans="3:4">
      <c r="C960" s="77" t="s">
        <v>385</v>
      </c>
      <c r="D960" s="78" t="s">
        <v>1070</v>
      </c>
    </row>
    <row r="961" spans="3:4">
      <c r="C961" s="77" t="s">
        <v>385</v>
      </c>
      <c r="D961" s="78" t="s">
        <v>1575</v>
      </c>
    </row>
    <row r="962" spans="3:4">
      <c r="C962" s="77" t="s">
        <v>385</v>
      </c>
      <c r="D962" s="78" t="s">
        <v>1072</v>
      </c>
    </row>
    <row r="963" spans="3:4">
      <c r="C963" s="77" t="s">
        <v>385</v>
      </c>
      <c r="D963" s="78" t="s">
        <v>1074</v>
      </c>
    </row>
    <row r="964" spans="3:4">
      <c r="C964" s="77" t="s">
        <v>385</v>
      </c>
      <c r="D964" s="78" t="s">
        <v>1576</v>
      </c>
    </row>
    <row r="965" spans="3:4">
      <c r="C965" s="77" t="s">
        <v>385</v>
      </c>
      <c r="D965" s="78" t="s">
        <v>1076</v>
      </c>
    </row>
    <row r="966" spans="3:4">
      <c r="C966" s="77" t="s">
        <v>385</v>
      </c>
      <c r="D966" s="78" t="s">
        <v>1078</v>
      </c>
    </row>
    <row r="967" spans="3:4">
      <c r="C967" s="77" t="s">
        <v>385</v>
      </c>
      <c r="D967" s="78" t="s">
        <v>1080</v>
      </c>
    </row>
    <row r="968" spans="3:4">
      <c r="C968" s="77" t="s">
        <v>385</v>
      </c>
      <c r="D968" s="78" t="s">
        <v>1082</v>
      </c>
    </row>
    <row r="969" spans="3:4">
      <c r="C969" s="77" t="s">
        <v>385</v>
      </c>
      <c r="D969" s="78" t="s">
        <v>1084</v>
      </c>
    </row>
    <row r="970" spans="3:4">
      <c r="C970" s="77" t="s">
        <v>385</v>
      </c>
      <c r="D970" s="78" t="s">
        <v>1086</v>
      </c>
    </row>
    <row r="971" spans="3:4">
      <c r="C971" s="77" t="s">
        <v>385</v>
      </c>
      <c r="D971" s="78" t="s">
        <v>1088</v>
      </c>
    </row>
    <row r="972" spans="3:4">
      <c r="C972" s="77" t="s">
        <v>385</v>
      </c>
      <c r="D972" s="78" t="s">
        <v>1090</v>
      </c>
    </row>
    <row r="973" spans="3:4">
      <c r="C973" s="77" t="s">
        <v>385</v>
      </c>
      <c r="D973" s="78" t="s">
        <v>1577</v>
      </c>
    </row>
    <row r="974" spans="3:4">
      <c r="C974" s="77" t="s">
        <v>385</v>
      </c>
      <c r="D974" s="78" t="s">
        <v>1092</v>
      </c>
    </row>
    <row r="975" spans="3:4">
      <c r="C975" s="77" t="s">
        <v>385</v>
      </c>
      <c r="D975" s="78" t="s">
        <v>1578</v>
      </c>
    </row>
    <row r="976" spans="3:4">
      <c r="C976" s="77" t="s">
        <v>385</v>
      </c>
      <c r="D976" s="78" t="s">
        <v>1579</v>
      </c>
    </row>
    <row r="977" spans="3:4">
      <c r="C977" s="77" t="s">
        <v>385</v>
      </c>
      <c r="D977" s="78" t="s">
        <v>1580</v>
      </c>
    </row>
    <row r="978" spans="3:4">
      <c r="C978" s="77" t="s">
        <v>385</v>
      </c>
      <c r="D978" s="78" t="s">
        <v>1581</v>
      </c>
    </row>
    <row r="979" spans="3:4">
      <c r="C979" s="77" t="s">
        <v>385</v>
      </c>
      <c r="D979" s="78" t="s">
        <v>1582</v>
      </c>
    </row>
    <row r="980" spans="3:4">
      <c r="C980" s="77" t="s">
        <v>385</v>
      </c>
      <c r="D980" s="78" t="s">
        <v>1583</v>
      </c>
    </row>
    <row r="981" spans="3:4">
      <c r="C981" s="77" t="s">
        <v>385</v>
      </c>
      <c r="D981" s="78" t="s">
        <v>1584</v>
      </c>
    </row>
    <row r="982" spans="3:4">
      <c r="C982" s="77" t="s">
        <v>385</v>
      </c>
      <c r="D982" s="78" t="s">
        <v>1585</v>
      </c>
    </row>
    <row r="983" spans="3:4">
      <c r="C983" s="77" t="s">
        <v>385</v>
      </c>
      <c r="D983" s="78" t="s">
        <v>1586</v>
      </c>
    </row>
    <row r="984" spans="3:4">
      <c r="C984" s="77" t="s">
        <v>385</v>
      </c>
      <c r="D984" s="78" t="s">
        <v>1587</v>
      </c>
    </row>
    <row r="985" spans="3:4">
      <c r="C985" s="77" t="s">
        <v>385</v>
      </c>
      <c r="D985" s="78" t="s">
        <v>1588</v>
      </c>
    </row>
    <row r="986" spans="3:4">
      <c r="C986" s="77" t="s">
        <v>385</v>
      </c>
      <c r="D986" s="78" t="s">
        <v>1094</v>
      </c>
    </row>
    <row r="987" spans="3:4">
      <c r="C987" s="77" t="s">
        <v>385</v>
      </c>
      <c r="D987" s="78" t="s">
        <v>679</v>
      </c>
    </row>
    <row r="988" spans="3:4">
      <c r="C988" s="77" t="s">
        <v>385</v>
      </c>
      <c r="D988" s="78" t="s">
        <v>1096</v>
      </c>
    </row>
    <row r="989" spans="3:4">
      <c r="C989" s="77" t="s">
        <v>385</v>
      </c>
      <c r="D989" s="78" t="s">
        <v>1098</v>
      </c>
    </row>
    <row r="990" spans="3:4">
      <c r="C990" s="77" t="s">
        <v>385</v>
      </c>
      <c r="D990" s="78" t="s">
        <v>1589</v>
      </c>
    </row>
    <row r="991" spans="3:4">
      <c r="C991" s="77" t="s">
        <v>385</v>
      </c>
      <c r="D991" s="78" t="s">
        <v>1100</v>
      </c>
    </row>
    <row r="992" spans="3:4">
      <c r="C992" s="77" t="s">
        <v>385</v>
      </c>
      <c r="D992" s="78" t="s">
        <v>452</v>
      </c>
    </row>
    <row r="993" spans="3:4">
      <c r="C993" s="77" t="s">
        <v>388</v>
      </c>
      <c r="D993" s="78" t="s">
        <v>470</v>
      </c>
    </row>
    <row r="994" spans="3:4">
      <c r="C994" s="77" t="s">
        <v>388</v>
      </c>
      <c r="D994" s="78" t="s">
        <v>1103</v>
      </c>
    </row>
    <row r="995" spans="3:4">
      <c r="C995" s="77" t="s">
        <v>388</v>
      </c>
      <c r="D995" s="78" t="s">
        <v>772</v>
      </c>
    </row>
    <row r="996" spans="3:4">
      <c r="C996" s="77" t="s">
        <v>388</v>
      </c>
      <c r="D996" s="78" t="s">
        <v>774</v>
      </c>
    </row>
    <row r="997" spans="3:4">
      <c r="C997" s="77" t="s">
        <v>388</v>
      </c>
      <c r="D997" s="78" t="s">
        <v>1590</v>
      </c>
    </row>
    <row r="998" spans="3:4">
      <c r="C998" s="77" t="s">
        <v>388</v>
      </c>
      <c r="D998" s="78" t="s">
        <v>1105</v>
      </c>
    </row>
    <row r="999" spans="3:4">
      <c r="C999" s="77" t="s">
        <v>388</v>
      </c>
      <c r="D999" s="78" t="s">
        <v>778</v>
      </c>
    </row>
    <row r="1000" spans="3:4">
      <c r="C1000" s="77" t="s">
        <v>388</v>
      </c>
      <c r="D1000" s="78" t="s">
        <v>1107</v>
      </c>
    </row>
    <row r="1001" spans="3:4">
      <c r="C1001" s="77" t="s">
        <v>388</v>
      </c>
      <c r="D1001" s="78" t="s">
        <v>780</v>
      </c>
    </row>
    <row r="1002" spans="3:4">
      <c r="C1002" s="77" t="s">
        <v>388</v>
      </c>
      <c r="D1002" s="78" t="s">
        <v>782</v>
      </c>
    </row>
    <row r="1003" spans="3:4">
      <c r="C1003" s="77" t="s">
        <v>388</v>
      </c>
      <c r="D1003" s="78" t="s">
        <v>472</v>
      </c>
    </row>
    <row r="1004" spans="3:4">
      <c r="C1004" s="77" t="s">
        <v>388</v>
      </c>
      <c r="D1004" s="78" t="s">
        <v>474</v>
      </c>
    </row>
    <row r="1005" spans="3:4">
      <c r="C1005" s="77" t="s">
        <v>388</v>
      </c>
      <c r="D1005" s="78" t="s">
        <v>784</v>
      </c>
    </row>
    <row r="1006" spans="3:4">
      <c r="C1006" s="77" t="s">
        <v>388</v>
      </c>
      <c r="D1006" s="78" t="s">
        <v>786</v>
      </c>
    </row>
    <row r="1007" spans="3:4">
      <c r="C1007" s="77" t="s">
        <v>388</v>
      </c>
      <c r="D1007" s="78" t="s">
        <v>1109</v>
      </c>
    </row>
    <row r="1008" spans="3:4">
      <c r="C1008" s="77" t="s">
        <v>388</v>
      </c>
      <c r="D1008" s="78" t="s">
        <v>788</v>
      </c>
    </row>
    <row r="1009" spans="3:4">
      <c r="C1009" s="77" t="s">
        <v>388</v>
      </c>
      <c r="D1009" s="78" t="s">
        <v>1111</v>
      </c>
    </row>
    <row r="1010" spans="3:4">
      <c r="C1010" s="77" t="s">
        <v>388</v>
      </c>
      <c r="D1010" s="78" t="s">
        <v>790</v>
      </c>
    </row>
    <row r="1011" spans="3:4">
      <c r="C1011" s="77" t="s">
        <v>388</v>
      </c>
      <c r="D1011" s="78" t="s">
        <v>1113</v>
      </c>
    </row>
    <row r="1012" spans="3:4">
      <c r="C1012" s="77" t="s">
        <v>388</v>
      </c>
      <c r="D1012" s="78" t="s">
        <v>792</v>
      </c>
    </row>
    <row r="1013" spans="3:4">
      <c r="C1013" s="77" t="s">
        <v>388</v>
      </c>
      <c r="D1013" s="78" t="s">
        <v>1115</v>
      </c>
    </row>
    <row r="1014" spans="3:4">
      <c r="C1014" s="77" t="s">
        <v>388</v>
      </c>
      <c r="D1014" s="78" t="s">
        <v>1117</v>
      </c>
    </row>
    <row r="1015" spans="3:4">
      <c r="C1015" s="77" t="s">
        <v>388</v>
      </c>
      <c r="D1015" s="78" t="s">
        <v>1119</v>
      </c>
    </row>
    <row r="1016" spans="3:4">
      <c r="C1016" s="77" t="s">
        <v>388</v>
      </c>
      <c r="D1016" s="78" t="s">
        <v>1121</v>
      </c>
    </row>
    <row r="1017" spans="3:4">
      <c r="C1017" s="77" t="s">
        <v>388</v>
      </c>
      <c r="D1017" s="78" t="s">
        <v>604</v>
      </c>
    </row>
    <row r="1018" spans="3:4">
      <c r="C1018" s="77" t="s">
        <v>388</v>
      </c>
      <c r="D1018" s="78" t="s">
        <v>794</v>
      </c>
    </row>
    <row r="1019" spans="3:4">
      <c r="C1019" s="77" t="s">
        <v>388</v>
      </c>
      <c r="D1019" s="78" t="s">
        <v>1123</v>
      </c>
    </row>
    <row r="1020" spans="3:4">
      <c r="C1020" s="77" t="s">
        <v>388</v>
      </c>
      <c r="D1020" s="78" t="s">
        <v>796</v>
      </c>
    </row>
    <row r="1021" spans="3:4">
      <c r="C1021" s="77" t="s">
        <v>388</v>
      </c>
      <c r="D1021" s="78" t="s">
        <v>606</v>
      </c>
    </row>
    <row r="1022" spans="3:4">
      <c r="C1022" s="77" t="s">
        <v>388</v>
      </c>
      <c r="D1022" s="78" t="s">
        <v>798</v>
      </c>
    </row>
    <row r="1023" spans="3:4">
      <c r="C1023" s="77" t="s">
        <v>388</v>
      </c>
      <c r="D1023" s="78" t="s">
        <v>1125</v>
      </c>
    </row>
    <row r="1024" spans="3:4">
      <c r="C1024" s="77" t="s">
        <v>388</v>
      </c>
      <c r="D1024" s="78" t="s">
        <v>800</v>
      </c>
    </row>
    <row r="1025" spans="3:4">
      <c r="C1025" s="77" t="s">
        <v>388</v>
      </c>
      <c r="D1025" s="78" t="s">
        <v>1591</v>
      </c>
    </row>
    <row r="1026" spans="3:4">
      <c r="C1026" s="77" t="s">
        <v>388</v>
      </c>
      <c r="D1026" s="78" t="s">
        <v>804</v>
      </c>
    </row>
    <row r="1027" spans="3:4">
      <c r="C1027" s="77" t="s">
        <v>388</v>
      </c>
      <c r="D1027" s="78" t="s">
        <v>806</v>
      </c>
    </row>
    <row r="1028" spans="3:4">
      <c r="C1028" s="77" t="s">
        <v>388</v>
      </c>
      <c r="D1028" s="78" t="s">
        <v>1592</v>
      </c>
    </row>
    <row r="1029" spans="3:4">
      <c r="C1029" s="77" t="s">
        <v>388</v>
      </c>
      <c r="D1029" s="78" t="s">
        <v>808</v>
      </c>
    </row>
    <row r="1030" spans="3:4">
      <c r="C1030" s="77" t="s">
        <v>388</v>
      </c>
      <c r="D1030" s="78" t="s">
        <v>810</v>
      </c>
    </row>
    <row r="1031" spans="3:4">
      <c r="C1031" s="77" t="s">
        <v>388</v>
      </c>
      <c r="D1031" s="78" t="s">
        <v>812</v>
      </c>
    </row>
    <row r="1032" spans="3:4">
      <c r="C1032" s="77" t="s">
        <v>388</v>
      </c>
      <c r="D1032" s="78" t="s">
        <v>1593</v>
      </c>
    </row>
    <row r="1033" spans="3:4">
      <c r="C1033" s="77" t="s">
        <v>388</v>
      </c>
      <c r="D1033" s="78" t="s">
        <v>1127</v>
      </c>
    </row>
    <row r="1034" spans="3:4">
      <c r="C1034" s="77" t="s">
        <v>388</v>
      </c>
      <c r="D1034" s="78" t="s">
        <v>1129</v>
      </c>
    </row>
    <row r="1035" spans="3:4">
      <c r="C1035" s="77" t="s">
        <v>388</v>
      </c>
      <c r="D1035" s="78" t="s">
        <v>814</v>
      </c>
    </row>
    <row r="1036" spans="3:4">
      <c r="C1036" s="77" t="s">
        <v>388</v>
      </c>
      <c r="D1036" s="78" t="s">
        <v>816</v>
      </c>
    </row>
    <row r="1037" spans="3:4">
      <c r="C1037" s="77" t="s">
        <v>388</v>
      </c>
      <c r="D1037" s="78" t="s">
        <v>1594</v>
      </c>
    </row>
    <row r="1038" spans="3:4">
      <c r="C1038" s="77" t="s">
        <v>388</v>
      </c>
      <c r="D1038" s="78" t="s">
        <v>1131</v>
      </c>
    </row>
    <row r="1039" spans="3:4">
      <c r="C1039" s="77" t="s">
        <v>388</v>
      </c>
      <c r="D1039" s="78" t="s">
        <v>1132</v>
      </c>
    </row>
    <row r="1040" spans="3:4">
      <c r="C1040" s="77" t="s">
        <v>388</v>
      </c>
      <c r="D1040" s="78" t="s">
        <v>1595</v>
      </c>
    </row>
    <row r="1041" spans="3:4">
      <c r="C1041" s="77" t="s">
        <v>388</v>
      </c>
      <c r="D1041" s="78" t="s">
        <v>1439</v>
      </c>
    </row>
    <row r="1042" spans="3:4">
      <c r="C1042" s="77" t="s">
        <v>388</v>
      </c>
      <c r="D1042" s="78" t="s">
        <v>1596</v>
      </c>
    </row>
    <row r="1043" spans="3:4">
      <c r="C1043" s="77" t="s">
        <v>388</v>
      </c>
      <c r="D1043" s="78" t="s">
        <v>1136</v>
      </c>
    </row>
    <row r="1044" spans="3:4">
      <c r="C1044" s="77" t="s">
        <v>388</v>
      </c>
      <c r="D1044" s="78" t="s">
        <v>1138</v>
      </c>
    </row>
    <row r="1045" spans="3:4">
      <c r="C1045" s="77" t="s">
        <v>388</v>
      </c>
      <c r="D1045" s="78" t="s">
        <v>1140</v>
      </c>
    </row>
    <row r="1046" spans="3:4">
      <c r="C1046" s="77" t="s">
        <v>388</v>
      </c>
      <c r="D1046" s="78" t="s">
        <v>1142</v>
      </c>
    </row>
    <row r="1047" spans="3:4">
      <c r="C1047" s="77" t="s">
        <v>391</v>
      </c>
      <c r="D1047" s="78" t="s">
        <v>822</v>
      </c>
    </row>
    <row r="1048" spans="3:4">
      <c r="C1048" s="77" t="s">
        <v>391</v>
      </c>
      <c r="D1048" s="78" t="s">
        <v>824</v>
      </c>
    </row>
    <row r="1049" spans="3:4">
      <c r="C1049" s="77" t="s">
        <v>391</v>
      </c>
      <c r="D1049" s="78" t="s">
        <v>1597</v>
      </c>
    </row>
    <row r="1050" spans="3:4">
      <c r="C1050" s="77" t="s">
        <v>391</v>
      </c>
      <c r="D1050" s="78" t="s">
        <v>1598</v>
      </c>
    </row>
    <row r="1051" spans="3:4">
      <c r="C1051" s="77" t="s">
        <v>391</v>
      </c>
      <c r="D1051" s="78" t="s">
        <v>826</v>
      </c>
    </row>
    <row r="1052" spans="3:4">
      <c r="C1052" s="77" t="s">
        <v>391</v>
      </c>
      <c r="D1052" s="78" t="s">
        <v>828</v>
      </c>
    </row>
    <row r="1053" spans="3:4">
      <c r="C1053" s="77" t="s">
        <v>391</v>
      </c>
      <c r="D1053" s="78" t="s">
        <v>1144</v>
      </c>
    </row>
    <row r="1054" spans="3:4">
      <c r="C1054" s="77" t="s">
        <v>391</v>
      </c>
      <c r="D1054" s="78" t="s">
        <v>1599</v>
      </c>
    </row>
    <row r="1055" spans="3:4">
      <c r="C1055" s="77" t="s">
        <v>391</v>
      </c>
      <c r="D1055" s="78" t="s">
        <v>830</v>
      </c>
    </row>
    <row r="1056" spans="3:4">
      <c r="C1056" s="77" t="s">
        <v>391</v>
      </c>
      <c r="D1056" s="78" t="s">
        <v>1600</v>
      </c>
    </row>
    <row r="1057" spans="3:4">
      <c r="C1057" s="77" t="s">
        <v>391</v>
      </c>
      <c r="D1057" s="78" t="s">
        <v>1601</v>
      </c>
    </row>
    <row r="1058" spans="3:4">
      <c r="C1058" s="77" t="s">
        <v>391</v>
      </c>
      <c r="D1058" s="78" t="s">
        <v>1146</v>
      </c>
    </row>
    <row r="1059" spans="3:4">
      <c r="C1059" s="77" t="s">
        <v>391</v>
      </c>
      <c r="D1059" s="78" t="s">
        <v>1602</v>
      </c>
    </row>
    <row r="1060" spans="3:4">
      <c r="C1060" s="77" t="s">
        <v>391</v>
      </c>
      <c r="D1060" s="78" t="s">
        <v>1148</v>
      </c>
    </row>
    <row r="1061" spans="3:4">
      <c r="C1061" s="77" t="s">
        <v>391</v>
      </c>
      <c r="D1061" s="78" t="s">
        <v>1150</v>
      </c>
    </row>
    <row r="1062" spans="3:4">
      <c r="C1062" s="77" t="s">
        <v>391</v>
      </c>
      <c r="D1062" s="78" t="s">
        <v>1152</v>
      </c>
    </row>
    <row r="1063" spans="3:4">
      <c r="C1063" s="77" t="s">
        <v>391</v>
      </c>
      <c r="D1063" s="78" t="s">
        <v>1154</v>
      </c>
    </row>
    <row r="1064" spans="3:4">
      <c r="C1064" s="77" t="s">
        <v>391</v>
      </c>
      <c r="D1064" s="78" t="s">
        <v>1037</v>
      </c>
    </row>
    <row r="1065" spans="3:4">
      <c r="C1065" s="77" t="s">
        <v>391</v>
      </c>
      <c r="D1065" s="78" t="s">
        <v>1157</v>
      </c>
    </row>
    <row r="1066" spans="3:4">
      <c r="C1066" s="77" t="s">
        <v>391</v>
      </c>
      <c r="D1066" s="78" t="s">
        <v>1603</v>
      </c>
    </row>
    <row r="1067" spans="3:4">
      <c r="C1067" s="77" t="s">
        <v>391</v>
      </c>
      <c r="D1067" s="78" t="s">
        <v>1278</v>
      </c>
    </row>
    <row r="1068" spans="3:4">
      <c r="C1068" s="77" t="s">
        <v>391</v>
      </c>
      <c r="D1068" s="78" t="s">
        <v>1604</v>
      </c>
    </row>
    <row r="1069" spans="3:4">
      <c r="C1069" s="77" t="s">
        <v>391</v>
      </c>
      <c r="D1069" s="78" t="s">
        <v>1605</v>
      </c>
    </row>
    <row r="1070" spans="3:4">
      <c r="C1070" s="77" t="s">
        <v>391</v>
      </c>
      <c r="D1070" s="78" t="s">
        <v>1606</v>
      </c>
    </row>
    <row r="1071" spans="3:4">
      <c r="C1071" s="77" t="s">
        <v>391</v>
      </c>
      <c r="D1071" s="78" t="s">
        <v>1607</v>
      </c>
    </row>
    <row r="1072" spans="3:4">
      <c r="C1072" s="77" t="s">
        <v>391</v>
      </c>
      <c r="D1072" s="78" t="s">
        <v>1608</v>
      </c>
    </row>
    <row r="1073" spans="3:4">
      <c r="C1073" s="77" t="s">
        <v>391</v>
      </c>
      <c r="D1073" s="78" t="s">
        <v>1609</v>
      </c>
    </row>
    <row r="1074" spans="3:4">
      <c r="C1074" s="77" t="s">
        <v>391</v>
      </c>
      <c r="D1074" s="78" t="s">
        <v>1610</v>
      </c>
    </row>
    <row r="1075" spans="3:4">
      <c r="C1075" s="77" t="s">
        <v>391</v>
      </c>
      <c r="D1075" s="78" t="s">
        <v>1611</v>
      </c>
    </row>
    <row r="1076" spans="3:4">
      <c r="C1076" s="77" t="s">
        <v>394</v>
      </c>
      <c r="D1076" s="78" t="s">
        <v>610</v>
      </c>
    </row>
    <row r="1077" spans="3:4">
      <c r="C1077" s="77" t="s">
        <v>394</v>
      </c>
      <c r="D1077" s="78" t="s">
        <v>832</v>
      </c>
    </row>
    <row r="1078" spans="3:4">
      <c r="C1078" s="77" t="s">
        <v>394</v>
      </c>
      <c r="D1078" s="78" t="s">
        <v>1159</v>
      </c>
    </row>
    <row r="1079" spans="3:4">
      <c r="C1079" s="77" t="s">
        <v>394</v>
      </c>
      <c r="D1079" s="78" t="s">
        <v>1612</v>
      </c>
    </row>
    <row r="1080" spans="3:4">
      <c r="C1080" s="77" t="s">
        <v>394</v>
      </c>
      <c r="D1080" s="78" t="s">
        <v>612</v>
      </c>
    </row>
    <row r="1081" spans="3:4">
      <c r="C1081" s="77" t="s">
        <v>394</v>
      </c>
      <c r="D1081" s="78" t="s">
        <v>834</v>
      </c>
    </row>
    <row r="1082" spans="3:4">
      <c r="C1082" s="77" t="s">
        <v>394</v>
      </c>
      <c r="D1082" s="78" t="s">
        <v>1613</v>
      </c>
    </row>
    <row r="1083" spans="3:4">
      <c r="C1083" s="77" t="s">
        <v>394</v>
      </c>
      <c r="D1083" s="78" t="s">
        <v>836</v>
      </c>
    </row>
    <row r="1084" spans="3:4">
      <c r="C1084" s="77" t="s">
        <v>394</v>
      </c>
      <c r="D1084" s="78" t="s">
        <v>1163</v>
      </c>
    </row>
    <row r="1085" spans="3:4">
      <c r="C1085" s="77" t="s">
        <v>394</v>
      </c>
      <c r="D1085" s="78" t="s">
        <v>1165</v>
      </c>
    </row>
    <row r="1086" spans="3:4">
      <c r="C1086" s="77" t="s">
        <v>394</v>
      </c>
      <c r="D1086" s="78" t="s">
        <v>1614</v>
      </c>
    </row>
    <row r="1087" spans="3:4">
      <c r="C1087" s="77" t="s">
        <v>394</v>
      </c>
      <c r="D1087" s="78" t="s">
        <v>1169</v>
      </c>
    </row>
    <row r="1088" spans="3:4">
      <c r="C1088" s="77" t="s">
        <v>394</v>
      </c>
      <c r="D1088" s="78" t="s">
        <v>1615</v>
      </c>
    </row>
    <row r="1089" spans="3:4">
      <c r="C1089" s="77" t="s">
        <v>394</v>
      </c>
      <c r="D1089" s="78" t="s">
        <v>1616</v>
      </c>
    </row>
    <row r="1090" spans="3:4">
      <c r="C1090" s="77" t="s">
        <v>394</v>
      </c>
      <c r="D1090" s="78" t="s">
        <v>1617</v>
      </c>
    </row>
    <row r="1091" spans="3:4">
      <c r="C1091" s="77" t="s">
        <v>394</v>
      </c>
      <c r="D1091" s="78" t="s">
        <v>1618</v>
      </c>
    </row>
    <row r="1092" spans="3:4">
      <c r="C1092" s="77" t="s">
        <v>394</v>
      </c>
      <c r="D1092" s="78" t="s">
        <v>1619</v>
      </c>
    </row>
    <row r="1093" spans="3:4">
      <c r="C1093" s="77" t="s">
        <v>394</v>
      </c>
      <c r="D1093" s="78" t="s">
        <v>1620</v>
      </c>
    </row>
    <row r="1094" spans="3:4">
      <c r="C1094" s="77" t="s">
        <v>394</v>
      </c>
      <c r="D1094" s="78" t="s">
        <v>1621</v>
      </c>
    </row>
    <row r="1095" spans="3:4">
      <c r="C1095" s="77" t="s">
        <v>397</v>
      </c>
      <c r="D1095" s="78" t="s">
        <v>616</v>
      </c>
    </row>
    <row r="1096" spans="3:4">
      <c r="C1096" s="77" t="s">
        <v>397</v>
      </c>
      <c r="D1096" s="78" t="s">
        <v>1622</v>
      </c>
    </row>
    <row r="1097" spans="3:4">
      <c r="C1097" s="77" t="s">
        <v>397</v>
      </c>
      <c r="D1097" s="78" t="s">
        <v>1623</v>
      </c>
    </row>
    <row r="1098" spans="3:4">
      <c r="C1098" s="77" t="s">
        <v>397</v>
      </c>
      <c r="D1098" s="78" t="s">
        <v>1624</v>
      </c>
    </row>
    <row r="1099" spans="3:4">
      <c r="C1099" s="77" t="s">
        <v>397</v>
      </c>
      <c r="D1099" s="78" t="s">
        <v>838</v>
      </c>
    </row>
    <row r="1100" spans="3:4">
      <c r="C1100" s="77" t="s">
        <v>397</v>
      </c>
      <c r="D1100" s="78" t="s">
        <v>1625</v>
      </c>
    </row>
    <row r="1101" spans="3:4">
      <c r="C1101" s="77" t="s">
        <v>397</v>
      </c>
      <c r="D1101" s="78" t="s">
        <v>840</v>
      </c>
    </row>
    <row r="1102" spans="3:4">
      <c r="C1102" s="77" t="s">
        <v>397</v>
      </c>
      <c r="D1102" s="78" t="s">
        <v>842</v>
      </c>
    </row>
    <row r="1103" spans="3:4">
      <c r="C1103" s="77" t="s">
        <v>397</v>
      </c>
      <c r="D1103" s="78" t="s">
        <v>844</v>
      </c>
    </row>
    <row r="1104" spans="3:4">
      <c r="C1104" s="77" t="s">
        <v>397</v>
      </c>
      <c r="D1104" s="78" t="s">
        <v>618</v>
      </c>
    </row>
    <row r="1105" spans="3:4">
      <c r="C1105" s="77" t="s">
        <v>397</v>
      </c>
      <c r="D1105" s="78" t="s">
        <v>846</v>
      </c>
    </row>
    <row r="1106" spans="3:4">
      <c r="C1106" s="77" t="s">
        <v>397</v>
      </c>
      <c r="D1106" s="78" t="s">
        <v>848</v>
      </c>
    </row>
    <row r="1107" spans="3:4">
      <c r="C1107" s="77" t="s">
        <v>397</v>
      </c>
      <c r="D1107" s="78" t="s">
        <v>1626</v>
      </c>
    </row>
    <row r="1108" spans="3:4">
      <c r="C1108" s="77" t="s">
        <v>397</v>
      </c>
      <c r="D1108" s="78" t="s">
        <v>1627</v>
      </c>
    </row>
    <row r="1109" spans="3:4">
      <c r="C1109" s="77" t="s">
        <v>397</v>
      </c>
      <c r="D1109" s="78" t="s">
        <v>850</v>
      </c>
    </row>
    <row r="1110" spans="3:4">
      <c r="C1110" s="77" t="s">
        <v>397</v>
      </c>
      <c r="D1110" s="78" t="s">
        <v>852</v>
      </c>
    </row>
    <row r="1111" spans="3:4">
      <c r="C1111" s="77" t="s">
        <v>397</v>
      </c>
      <c r="D1111" s="78" t="s">
        <v>1175</v>
      </c>
    </row>
    <row r="1112" spans="3:4">
      <c r="C1112" s="77" t="s">
        <v>397</v>
      </c>
      <c r="D1112" s="78" t="s">
        <v>1628</v>
      </c>
    </row>
    <row r="1113" spans="3:4">
      <c r="C1113" s="77" t="s">
        <v>397</v>
      </c>
      <c r="D1113" s="78" t="s">
        <v>1629</v>
      </c>
    </row>
    <row r="1114" spans="3:4">
      <c r="C1114" s="77" t="s">
        <v>397</v>
      </c>
      <c r="D1114" s="78" t="s">
        <v>1630</v>
      </c>
    </row>
    <row r="1115" spans="3:4">
      <c r="C1115" s="77" t="s">
        <v>397</v>
      </c>
      <c r="D1115" s="78" t="s">
        <v>1631</v>
      </c>
    </row>
    <row r="1116" spans="3:4">
      <c r="C1116" s="77" t="s">
        <v>397</v>
      </c>
      <c r="D1116" s="78" t="s">
        <v>854</v>
      </c>
    </row>
    <row r="1117" spans="3:4">
      <c r="C1117" s="77" t="s">
        <v>397</v>
      </c>
      <c r="D1117" s="78" t="s">
        <v>1632</v>
      </c>
    </row>
    <row r="1118" spans="3:4">
      <c r="C1118" s="77" t="s">
        <v>397</v>
      </c>
      <c r="D1118" s="78" t="s">
        <v>1633</v>
      </c>
    </row>
    <row r="1119" spans="3:4">
      <c r="C1119" s="77" t="s">
        <v>397</v>
      </c>
      <c r="D1119" s="78" t="s">
        <v>1634</v>
      </c>
    </row>
    <row r="1120" spans="3:4">
      <c r="C1120" s="77" t="s">
        <v>397</v>
      </c>
      <c r="D1120" s="78" t="s">
        <v>1635</v>
      </c>
    </row>
    <row r="1121" spans="3:4">
      <c r="C1121" s="77" t="s">
        <v>400</v>
      </c>
      <c r="D1121" s="78" t="s">
        <v>1636</v>
      </c>
    </row>
    <row r="1122" spans="3:4">
      <c r="C1122" s="77" t="s">
        <v>400</v>
      </c>
      <c r="D1122" s="78" t="s">
        <v>620</v>
      </c>
    </row>
    <row r="1123" spans="3:4">
      <c r="C1123" s="77" t="s">
        <v>400</v>
      </c>
      <c r="D1123" s="78" t="s">
        <v>856</v>
      </c>
    </row>
    <row r="1124" spans="3:4">
      <c r="C1124" s="77" t="s">
        <v>400</v>
      </c>
      <c r="D1124" s="78" t="s">
        <v>520</v>
      </c>
    </row>
    <row r="1125" spans="3:4">
      <c r="C1125" s="77" t="s">
        <v>400</v>
      </c>
      <c r="D1125" s="78" t="s">
        <v>522</v>
      </c>
    </row>
    <row r="1126" spans="3:4">
      <c r="C1126" s="77" t="s">
        <v>400</v>
      </c>
      <c r="D1126" s="78" t="s">
        <v>524</v>
      </c>
    </row>
    <row r="1127" spans="3:4">
      <c r="C1127" s="77" t="s">
        <v>400</v>
      </c>
      <c r="D1127" s="78" t="s">
        <v>858</v>
      </c>
    </row>
    <row r="1128" spans="3:4">
      <c r="C1128" s="77" t="s">
        <v>400</v>
      </c>
      <c r="D1128" s="78" t="s">
        <v>526</v>
      </c>
    </row>
    <row r="1129" spans="3:4">
      <c r="C1129" s="77" t="s">
        <v>400</v>
      </c>
      <c r="D1129" s="78" t="s">
        <v>860</v>
      </c>
    </row>
    <row r="1130" spans="3:4">
      <c r="C1130" s="77" t="s">
        <v>400</v>
      </c>
      <c r="D1130" s="78" t="s">
        <v>476</v>
      </c>
    </row>
    <row r="1131" spans="3:4">
      <c r="C1131" s="77" t="s">
        <v>400</v>
      </c>
      <c r="D1131" s="78" t="s">
        <v>622</v>
      </c>
    </row>
    <row r="1132" spans="3:4">
      <c r="C1132" s="77" t="s">
        <v>400</v>
      </c>
      <c r="D1132" s="78" t="s">
        <v>624</v>
      </c>
    </row>
    <row r="1133" spans="3:4">
      <c r="C1133" s="77" t="s">
        <v>400</v>
      </c>
      <c r="D1133" s="78" t="s">
        <v>626</v>
      </c>
    </row>
    <row r="1134" spans="3:4">
      <c r="C1134" s="77" t="s">
        <v>400</v>
      </c>
      <c r="D1134" s="78" t="s">
        <v>862</v>
      </c>
    </row>
    <row r="1135" spans="3:4">
      <c r="C1135" s="77" t="s">
        <v>400</v>
      </c>
      <c r="D1135" s="78" t="s">
        <v>864</v>
      </c>
    </row>
    <row r="1136" spans="3:4">
      <c r="C1136" s="77" t="s">
        <v>400</v>
      </c>
      <c r="D1136" s="78" t="s">
        <v>528</v>
      </c>
    </row>
    <row r="1137" spans="3:4">
      <c r="C1137" s="77" t="s">
        <v>400</v>
      </c>
      <c r="D1137" s="78" t="s">
        <v>866</v>
      </c>
    </row>
    <row r="1138" spans="3:4">
      <c r="C1138" s="77" t="s">
        <v>400</v>
      </c>
      <c r="D1138" s="78" t="s">
        <v>628</v>
      </c>
    </row>
    <row r="1139" spans="3:4">
      <c r="C1139" s="77" t="s">
        <v>400</v>
      </c>
      <c r="D1139" s="78" t="s">
        <v>478</v>
      </c>
    </row>
    <row r="1140" spans="3:4">
      <c r="C1140" s="77" t="s">
        <v>400</v>
      </c>
      <c r="D1140" s="78" t="s">
        <v>868</v>
      </c>
    </row>
    <row r="1141" spans="3:4">
      <c r="C1141" s="77" t="s">
        <v>400</v>
      </c>
      <c r="D1141" s="78" t="s">
        <v>530</v>
      </c>
    </row>
    <row r="1142" spans="3:4">
      <c r="C1142" s="77" t="s">
        <v>400</v>
      </c>
      <c r="D1142" s="78" t="s">
        <v>870</v>
      </c>
    </row>
    <row r="1143" spans="3:4">
      <c r="C1143" s="77" t="s">
        <v>400</v>
      </c>
      <c r="D1143" s="78" t="s">
        <v>872</v>
      </c>
    </row>
    <row r="1144" spans="3:4">
      <c r="C1144" s="77" t="s">
        <v>400</v>
      </c>
      <c r="D1144" s="78" t="s">
        <v>480</v>
      </c>
    </row>
    <row r="1145" spans="3:4">
      <c r="C1145" s="77" t="s">
        <v>400</v>
      </c>
      <c r="D1145" s="78" t="s">
        <v>630</v>
      </c>
    </row>
    <row r="1146" spans="3:4">
      <c r="C1146" s="77" t="s">
        <v>400</v>
      </c>
      <c r="D1146" s="78" t="s">
        <v>632</v>
      </c>
    </row>
    <row r="1147" spans="3:4">
      <c r="C1147" s="77" t="s">
        <v>400</v>
      </c>
      <c r="D1147" s="78" t="s">
        <v>874</v>
      </c>
    </row>
    <row r="1148" spans="3:4">
      <c r="C1148" s="77" t="s">
        <v>400</v>
      </c>
      <c r="D1148" s="78" t="s">
        <v>634</v>
      </c>
    </row>
    <row r="1149" spans="3:4">
      <c r="C1149" s="77" t="s">
        <v>400</v>
      </c>
      <c r="D1149" s="78" t="s">
        <v>876</v>
      </c>
    </row>
    <row r="1150" spans="3:4">
      <c r="C1150" s="77" t="s">
        <v>400</v>
      </c>
      <c r="D1150" s="78" t="s">
        <v>532</v>
      </c>
    </row>
    <row r="1151" spans="3:4">
      <c r="C1151" s="77" t="s">
        <v>400</v>
      </c>
      <c r="D1151" s="78" t="s">
        <v>636</v>
      </c>
    </row>
    <row r="1152" spans="3:4">
      <c r="C1152" s="77" t="s">
        <v>400</v>
      </c>
      <c r="D1152" s="78" t="s">
        <v>878</v>
      </c>
    </row>
    <row r="1153" spans="3:4">
      <c r="C1153" s="77" t="s">
        <v>400</v>
      </c>
      <c r="D1153" s="78" t="s">
        <v>880</v>
      </c>
    </row>
    <row r="1154" spans="3:4">
      <c r="C1154" s="77" t="s">
        <v>400</v>
      </c>
      <c r="D1154" s="78" t="s">
        <v>882</v>
      </c>
    </row>
    <row r="1155" spans="3:4">
      <c r="C1155" s="77" t="s">
        <v>400</v>
      </c>
      <c r="D1155" s="78" t="s">
        <v>884</v>
      </c>
    </row>
    <row r="1156" spans="3:4">
      <c r="C1156" s="77" t="s">
        <v>400</v>
      </c>
      <c r="D1156" s="78" t="s">
        <v>885</v>
      </c>
    </row>
    <row r="1157" spans="3:4">
      <c r="C1157" s="77" t="s">
        <v>400</v>
      </c>
      <c r="D1157" s="78" t="s">
        <v>887</v>
      </c>
    </row>
    <row r="1158" spans="3:4">
      <c r="C1158" s="77" t="s">
        <v>400</v>
      </c>
      <c r="D1158" s="78" t="s">
        <v>889</v>
      </c>
    </row>
    <row r="1159" spans="3:4">
      <c r="C1159" s="77" t="s">
        <v>400</v>
      </c>
      <c r="D1159" s="78" t="s">
        <v>891</v>
      </c>
    </row>
    <row r="1160" spans="3:4">
      <c r="C1160" s="77" t="s">
        <v>400</v>
      </c>
      <c r="D1160" s="78" t="s">
        <v>893</v>
      </c>
    </row>
    <row r="1161" spans="3:4">
      <c r="C1161" s="77" t="s">
        <v>400</v>
      </c>
      <c r="D1161" s="78" t="s">
        <v>895</v>
      </c>
    </row>
    <row r="1162" spans="3:4">
      <c r="C1162" s="77" t="s">
        <v>400</v>
      </c>
      <c r="D1162" s="78" t="s">
        <v>897</v>
      </c>
    </row>
    <row r="1163" spans="3:4">
      <c r="C1163" s="77" t="s">
        <v>400</v>
      </c>
      <c r="D1163" s="78" t="s">
        <v>899</v>
      </c>
    </row>
    <row r="1164" spans="3:4">
      <c r="C1164" s="77" t="s">
        <v>403</v>
      </c>
      <c r="D1164" s="78" t="s">
        <v>534</v>
      </c>
    </row>
    <row r="1165" spans="3:4">
      <c r="C1165" s="77" t="s">
        <v>403</v>
      </c>
      <c r="D1165" s="78" t="s">
        <v>1177</v>
      </c>
    </row>
    <row r="1166" spans="3:4">
      <c r="C1166" s="77" t="s">
        <v>403</v>
      </c>
      <c r="D1166" s="78" t="s">
        <v>638</v>
      </c>
    </row>
    <row r="1167" spans="3:4">
      <c r="C1167" s="77" t="s">
        <v>403</v>
      </c>
      <c r="D1167" s="78" t="s">
        <v>901</v>
      </c>
    </row>
    <row r="1168" spans="3:4">
      <c r="C1168" s="77" t="s">
        <v>403</v>
      </c>
      <c r="D1168" s="78" t="s">
        <v>482</v>
      </c>
    </row>
    <row r="1169" spans="3:4">
      <c r="C1169" s="77" t="s">
        <v>403</v>
      </c>
      <c r="D1169" s="78" t="s">
        <v>1637</v>
      </c>
    </row>
    <row r="1170" spans="3:4">
      <c r="C1170" s="77" t="s">
        <v>403</v>
      </c>
      <c r="D1170" s="78" t="s">
        <v>484</v>
      </c>
    </row>
    <row r="1171" spans="3:4">
      <c r="C1171" s="77" t="s">
        <v>403</v>
      </c>
      <c r="D1171" s="78" t="s">
        <v>640</v>
      </c>
    </row>
    <row r="1172" spans="3:4">
      <c r="C1172" s="77" t="s">
        <v>403</v>
      </c>
      <c r="D1172" s="78" t="s">
        <v>1638</v>
      </c>
    </row>
    <row r="1173" spans="3:4">
      <c r="C1173" s="77" t="s">
        <v>403</v>
      </c>
      <c r="D1173" s="78" t="s">
        <v>1639</v>
      </c>
    </row>
    <row r="1174" spans="3:4">
      <c r="C1174" s="77" t="s">
        <v>403</v>
      </c>
      <c r="D1174" s="78" t="s">
        <v>1179</v>
      </c>
    </row>
    <row r="1175" spans="3:4">
      <c r="C1175" s="77" t="s">
        <v>403</v>
      </c>
      <c r="D1175" s="78" t="s">
        <v>1640</v>
      </c>
    </row>
    <row r="1176" spans="3:4">
      <c r="C1176" s="77" t="s">
        <v>403</v>
      </c>
      <c r="D1176" s="78" t="s">
        <v>1641</v>
      </c>
    </row>
    <row r="1177" spans="3:4">
      <c r="C1177" s="77" t="s">
        <v>403</v>
      </c>
      <c r="D1177" s="78" t="s">
        <v>486</v>
      </c>
    </row>
    <row r="1178" spans="3:4">
      <c r="C1178" s="77" t="s">
        <v>403</v>
      </c>
      <c r="D1178" s="78" t="s">
        <v>1181</v>
      </c>
    </row>
    <row r="1179" spans="3:4">
      <c r="C1179" s="77" t="s">
        <v>403</v>
      </c>
      <c r="D1179" s="78" t="s">
        <v>1183</v>
      </c>
    </row>
    <row r="1180" spans="3:4">
      <c r="C1180" s="77" t="s">
        <v>403</v>
      </c>
      <c r="D1180" s="78" t="s">
        <v>642</v>
      </c>
    </row>
    <row r="1181" spans="3:4">
      <c r="C1181" s="77" t="s">
        <v>403</v>
      </c>
      <c r="D1181" s="78" t="s">
        <v>1642</v>
      </c>
    </row>
    <row r="1182" spans="3:4">
      <c r="C1182" s="77" t="s">
        <v>403</v>
      </c>
      <c r="D1182" s="78" t="s">
        <v>644</v>
      </c>
    </row>
    <row r="1183" spans="3:4">
      <c r="C1183" s="77" t="s">
        <v>403</v>
      </c>
      <c r="D1183" s="78" t="s">
        <v>1643</v>
      </c>
    </row>
    <row r="1184" spans="3:4">
      <c r="C1184" s="77" t="s">
        <v>403</v>
      </c>
      <c r="D1184" s="78" t="s">
        <v>1644</v>
      </c>
    </row>
    <row r="1185" spans="3:4">
      <c r="C1185" s="77" t="s">
        <v>403</v>
      </c>
      <c r="D1185" s="78" t="s">
        <v>1645</v>
      </c>
    </row>
    <row r="1186" spans="3:4">
      <c r="C1186" s="77" t="s">
        <v>403</v>
      </c>
      <c r="D1186" s="78" t="s">
        <v>1646</v>
      </c>
    </row>
    <row r="1187" spans="3:4">
      <c r="C1187" s="77" t="s">
        <v>403</v>
      </c>
      <c r="D1187" s="78" t="s">
        <v>1647</v>
      </c>
    </row>
    <row r="1188" spans="3:4">
      <c r="C1188" s="77" t="s">
        <v>403</v>
      </c>
      <c r="D1188" s="78" t="s">
        <v>1648</v>
      </c>
    </row>
    <row r="1189" spans="3:4">
      <c r="C1189" s="77" t="s">
        <v>403</v>
      </c>
      <c r="D1189" s="78" t="s">
        <v>1649</v>
      </c>
    </row>
    <row r="1190" spans="3:4">
      <c r="C1190" s="77" t="s">
        <v>403</v>
      </c>
      <c r="D1190" s="78" t="s">
        <v>1650</v>
      </c>
    </row>
    <row r="1191" spans="3:4">
      <c r="C1191" s="77" t="s">
        <v>403</v>
      </c>
      <c r="D1191" s="78" t="s">
        <v>1651</v>
      </c>
    </row>
    <row r="1192" spans="3:4">
      <c r="C1192" s="77" t="s">
        <v>403</v>
      </c>
      <c r="D1192" s="78" t="s">
        <v>1652</v>
      </c>
    </row>
    <row r="1193" spans="3:4">
      <c r="C1193" s="77" t="s">
        <v>403</v>
      </c>
      <c r="D1193" s="78" t="s">
        <v>903</v>
      </c>
    </row>
    <row r="1194" spans="3:4">
      <c r="C1194" s="77" t="s">
        <v>403</v>
      </c>
      <c r="D1194" s="78" t="s">
        <v>1653</v>
      </c>
    </row>
    <row r="1195" spans="3:4">
      <c r="C1195" s="77" t="s">
        <v>403</v>
      </c>
      <c r="D1195" s="78" t="s">
        <v>1185</v>
      </c>
    </row>
    <row r="1196" spans="3:4">
      <c r="C1196" s="77" t="s">
        <v>403</v>
      </c>
      <c r="D1196" s="78" t="s">
        <v>1186</v>
      </c>
    </row>
    <row r="1197" spans="3:4">
      <c r="C1197" s="77" t="s">
        <v>403</v>
      </c>
      <c r="D1197" s="78" t="s">
        <v>1654</v>
      </c>
    </row>
    <row r="1198" spans="3:4">
      <c r="C1198" s="77" t="s">
        <v>403</v>
      </c>
      <c r="D1198" s="78" t="s">
        <v>1655</v>
      </c>
    </row>
    <row r="1199" spans="3:4">
      <c r="C1199" s="77" t="s">
        <v>403</v>
      </c>
      <c r="D1199" s="78" t="s">
        <v>1656</v>
      </c>
    </row>
    <row r="1200" spans="3:4">
      <c r="C1200" s="77" t="s">
        <v>403</v>
      </c>
      <c r="D1200" s="78" t="s">
        <v>895</v>
      </c>
    </row>
    <row r="1201" spans="3:4">
      <c r="C1201" s="77" t="s">
        <v>403</v>
      </c>
      <c r="D1201" s="78" t="s">
        <v>1657</v>
      </c>
    </row>
    <row r="1202" spans="3:4">
      <c r="C1202" s="77" t="s">
        <v>403</v>
      </c>
      <c r="D1202" s="78" t="s">
        <v>1658</v>
      </c>
    </row>
    <row r="1203" spans="3:4">
      <c r="C1203" s="77" t="s">
        <v>403</v>
      </c>
      <c r="D1203" s="78" t="s">
        <v>1659</v>
      </c>
    </row>
    <row r="1204" spans="3:4">
      <c r="C1204" s="77" t="s">
        <v>403</v>
      </c>
      <c r="D1204" s="78" t="s">
        <v>1660</v>
      </c>
    </row>
    <row r="1205" spans="3:4">
      <c r="C1205" s="77" t="s">
        <v>406</v>
      </c>
      <c r="D1205" s="78" t="s">
        <v>905</v>
      </c>
    </row>
    <row r="1206" spans="3:4">
      <c r="C1206" s="77" t="s">
        <v>406</v>
      </c>
      <c r="D1206" s="78" t="s">
        <v>1187</v>
      </c>
    </row>
    <row r="1207" spans="3:4">
      <c r="C1207" s="77" t="s">
        <v>406</v>
      </c>
      <c r="D1207" s="78" t="s">
        <v>907</v>
      </c>
    </row>
    <row r="1208" spans="3:4">
      <c r="C1208" s="77" t="s">
        <v>406</v>
      </c>
      <c r="D1208" s="78" t="s">
        <v>1188</v>
      </c>
    </row>
    <row r="1209" spans="3:4">
      <c r="C1209" s="77" t="s">
        <v>406</v>
      </c>
      <c r="D1209" s="78" t="s">
        <v>1189</v>
      </c>
    </row>
    <row r="1210" spans="3:4">
      <c r="C1210" s="77" t="s">
        <v>406</v>
      </c>
      <c r="D1210" s="78" t="s">
        <v>1191</v>
      </c>
    </row>
    <row r="1211" spans="3:4">
      <c r="C1211" s="77" t="s">
        <v>406</v>
      </c>
      <c r="D1211" s="78" t="s">
        <v>1661</v>
      </c>
    </row>
    <row r="1212" spans="3:4">
      <c r="C1212" s="77" t="s">
        <v>406</v>
      </c>
      <c r="D1212" s="78" t="s">
        <v>1192</v>
      </c>
    </row>
    <row r="1213" spans="3:4">
      <c r="C1213" s="77" t="s">
        <v>406</v>
      </c>
      <c r="D1213" s="78" t="s">
        <v>909</v>
      </c>
    </row>
    <row r="1214" spans="3:4">
      <c r="C1214" s="77" t="s">
        <v>406</v>
      </c>
      <c r="D1214" s="78" t="s">
        <v>1193</v>
      </c>
    </row>
    <row r="1215" spans="3:4">
      <c r="C1215" s="77" t="s">
        <v>406</v>
      </c>
      <c r="D1215" s="78" t="s">
        <v>1194</v>
      </c>
    </row>
    <row r="1216" spans="3:4">
      <c r="C1216" s="77" t="s">
        <v>406</v>
      </c>
      <c r="D1216" s="78" t="s">
        <v>1195</v>
      </c>
    </row>
    <row r="1217" spans="3:4">
      <c r="C1217" s="77" t="s">
        <v>406</v>
      </c>
      <c r="D1217" s="78" t="s">
        <v>1197</v>
      </c>
    </row>
    <row r="1218" spans="3:4">
      <c r="C1218" s="77" t="s">
        <v>406</v>
      </c>
      <c r="D1218" s="78" t="s">
        <v>1199</v>
      </c>
    </row>
    <row r="1219" spans="3:4">
      <c r="C1219" s="77" t="s">
        <v>406</v>
      </c>
      <c r="D1219" s="78" t="s">
        <v>1201</v>
      </c>
    </row>
    <row r="1220" spans="3:4">
      <c r="C1220" s="77" t="s">
        <v>406</v>
      </c>
      <c r="D1220" s="78" t="s">
        <v>1202</v>
      </c>
    </row>
    <row r="1221" spans="3:4">
      <c r="C1221" s="77" t="s">
        <v>406</v>
      </c>
      <c r="D1221" s="78" t="s">
        <v>1203</v>
      </c>
    </row>
    <row r="1222" spans="3:4">
      <c r="C1222" s="77" t="s">
        <v>406</v>
      </c>
      <c r="D1222" s="78" t="s">
        <v>1059</v>
      </c>
    </row>
    <row r="1223" spans="3:4">
      <c r="C1223" s="77" t="s">
        <v>406</v>
      </c>
      <c r="D1223" s="78" t="s">
        <v>1204</v>
      </c>
    </row>
    <row r="1224" spans="3:4">
      <c r="C1224" s="77" t="s">
        <v>406</v>
      </c>
      <c r="D1224" s="78" t="s">
        <v>1205</v>
      </c>
    </row>
    <row r="1225" spans="3:4">
      <c r="C1225" s="77" t="s">
        <v>406</v>
      </c>
      <c r="D1225" s="78" t="s">
        <v>1207</v>
      </c>
    </row>
    <row r="1226" spans="3:4">
      <c r="C1226" s="77" t="s">
        <v>406</v>
      </c>
      <c r="D1226" s="78" t="s">
        <v>1662</v>
      </c>
    </row>
    <row r="1227" spans="3:4">
      <c r="C1227" s="77" t="s">
        <v>406</v>
      </c>
      <c r="D1227" s="78" t="s">
        <v>1663</v>
      </c>
    </row>
    <row r="1228" spans="3:4">
      <c r="C1228" s="77" t="s">
        <v>406</v>
      </c>
      <c r="D1228" s="78" t="s">
        <v>1209</v>
      </c>
    </row>
    <row r="1229" spans="3:4">
      <c r="C1229" s="77" t="s">
        <v>406</v>
      </c>
      <c r="D1229" s="78" t="s">
        <v>1210</v>
      </c>
    </row>
    <row r="1230" spans="3:4">
      <c r="C1230" s="77" t="s">
        <v>406</v>
      </c>
      <c r="D1230" s="78" t="s">
        <v>1212</v>
      </c>
    </row>
    <row r="1231" spans="3:4">
      <c r="C1231" s="77" t="s">
        <v>406</v>
      </c>
      <c r="D1231" s="78" t="s">
        <v>1213</v>
      </c>
    </row>
    <row r="1232" spans="3:4">
      <c r="C1232" s="77" t="s">
        <v>406</v>
      </c>
      <c r="D1232" s="78" t="s">
        <v>1214</v>
      </c>
    </row>
    <row r="1233" spans="3:4">
      <c r="C1233" s="77" t="s">
        <v>406</v>
      </c>
      <c r="D1233" s="78" t="s">
        <v>1664</v>
      </c>
    </row>
    <row r="1234" spans="3:4">
      <c r="C1234" s="77" t="s">
        <v>406</v>
      </c>
      <c r="D1234" s="78" t="s">
        <v>1665</v>
      </c>
    </row>
    <row r="1235" spans="3:4">
      <c r="C1235" s="77" t="s">
        <v>406</v>
      </c>
      <c r="D1235" s="78" t="s">
        <v>1666</v>
      </c>
    </row>
    <row r="1236" spans="3:4">
      <c r="C1236" s="77" t="s">
        <v>406</v>
      </c>
      <c r="D1236" s="78" t="s">
        <v>1667</v>
      </c>
    </row>
    <row r="1237" spans="3:4">
      <c r="C1237" s="77" t="s">
        <v>406</v>
      </c>
      <c r="D1237" s="78" t="s">
        <v>1668</v>
      </c>
    </row>
    <row r="1238" spans="3:4">
      <c r="C1238" s="77" t="s">
        <v>406</v>
      </c>
      <c r="D1238" s="78" t="s">
        <v>1669</v>
      </c>
    </row>
    <row r="1239" spans="3:4">
      <c r="C1239" s="77" t="s">
        <v>406</v>
      </c>
      <c r="D1239" s="78" t="s">
        <v>1670</v>
      </c>
    </row>
    <row r="1240" spans="3:4">
      <c r="C1240" s="77" t="s">
        <v>406</v>
      </c>
      <c r="D1240" s="78" t="s">
        <v>1671</v>
      </c>
    </row>
    <row r="1241" spans="3:4">
      <c r="C1241" s="77" t="s">
        <v>406</v>
      </c>
      <c r="D1241" s="78" t="s">
        <v>1672</v>
      </c>
    </row>
    <row r="1242" spans="3:4">
      <c r="C1242" s="77" t="s">
        <v>406</v>
      </c>
      <c r="D1242" s="78" t="s">
        <v>1485</v>
      </c>
    </row>
    <row r="1243" spans="3:4">
      <c r="C1243" s="77" t="s">
        <v>406</v>
      </c>
      <c r="D1243" s="78" t="s">
        <v>1673</v>
      </c>
    </row>
    <row r="1244" spans="3:4">
      <c r="C1244" s="77" t="s">
        <v>409</v>
      </c>
      <c r="D1244" s="78" t="s">
        <v>911</v>
      </c>
    </row>
    <row r="1245" spans="3:4">
      <c r="C1245" s="77" t="s">
        <v>409</v>
      </c>
      <c r="D1245" s="78" t="s">
        <v>1674</v>
      </c>
    </row>
    <row r="1246" spans="3:4">
      <c r="C1246" s="77" t="s">
        <v>409</v>
      </c>
      <c r="D1246" s="78" t="s">
        <v>913</v>
      </c>
    </row>
    <row r="1247" spans="3:4">
      <c r="C1247" s="77" t="s">
        <v>409</v>
      </c>
      <c r="D1247" s="78" t="s">
        <v>1675</v>
      </c>
    </row>
    <row r="1248" spans="3:4">
      <c r="C1248" s="77" t="s">
        <v>409</v>
      </c>
      <c r="D1248" s="78" t="s">
        <v>1676</v>
      </c>
    </row>
    <row r="1249" spans="3:4">
      <c r="C1249" s="77" t="s">
        <v>409</v>
      </c>
      <c r="D1249" s="78" t="s">
        <v>1677</v>
      </c>
    </row>
    <row r="1250" spans="3:4">
      <c r="C1250" s="77" t="s">
        <v>409</v>
      </c>
      <c r="D1250" s="78" t="s">
        <v>1678</v>
      </c>
    </row>
    <row r="1251" spans="3:4">
      <c r="C1251" s="77" t="s">
        <v>409</v>
      </c>
      <c r="D1251" s="78" t="s">
        <v>1679</v>
      </c>
    </row>
    <row r="1252" spans="3:4">
      <c r="C1252" s="77" t="s">
        <v>409</v>
      </c>
      <c r="D1252" s="78" t="s">
        <v>1680</v>
      </c>
    </row>
    <row r="1253" spans="3:4">
      <c r="C1253" s="77" t="s">
        <v>409</v>
      </c>
      <c r="D1253" s="78" t="s">
        <v>1681</v>
      </c>
    </row>
    <row r="1254" spans="3:4">
      <c r="C1254" s="77" t="s">
        <v>409</v>
      </c>
      <c r="D1254" s="78" t="s">
        <v>1682</v>
      </c>
    </row>
    <row r="1255" spans="3:4">
      <c r="C1255" s="77" t="s">
        <v>409</v>
      </c>
      <c r="D1255" s="78" t="s">
        <v>1683</v>
      </c>
    </row>
    <row r="1256" spans="3:4">
      <c r="C1256" s="77" t="s">
        <v>409</v>
      </c>
      <c r="D1256" s="78" t="s">
        <v>1684</v>
      </c>
    </row>
    <row r="1257" spans="3:4">
      <c r="C1257" s="77" t="s">
        <v>409</v>
      </c>
      <c r="D1257" s="78" t="s">
        <v>1685</v>
      </c>
    </row>
    <row r="1258" spans="3:4">
      <c r="C1258" s="77" t="s">
        <v>409</v>
      </c>
      <c r="D1258" s="78" t="s">
        <v>1686</v>
      </c>
    </row>
    <row r="1259" spans="3:4">
      <c r="C1259" s="77" t="s">
        <v>409</v>
      </c>
      <c r="D1259" s="78" t="s">
        <v>1687</v>
      </c>
    </row>
    <row r="1260" spans="3:4">
      <c r="C1260" s="77" t="s">
        <v>409</v>
      </c>
      <c r="D1260" s="78" t="s">
        <v>1439</v>
      </c>
    </row>
    <row r="1261" spans="3:4">
      <c r="C1261" s="77" t="s">
        <v>409</v>
      </c>
      <c r="D1261" s="78" t="s">
        <v>655</v>
      </c>
    </row>
    <row r="1262" spans="3:4">
      <c r="C1262" s="77" t="s">
        <v>409</v>
      </c>
      <c r="D1262" s="78" t="s">
        <v>1688</v>
      </c>
    </row>
    <row r="1263" spans="3:4">
      <c r="C1263" s="77" t="s">
        <v>409</v>
      </c>
      <c r="D1263" s="78" t="s">
        <v>1689</v>
      </c>
    </row>
    <row r="1264" spans="3:4">
      <c r="C1264" s="77" t="s">
        <v>409</v>
      </c>
      <c r="D1264" s="78" t="s">
        <v>1690</v>
      </c>
    </row>
    <row r="1265" spans="3:4">
      <c r="C1265" s="77" t="s">
        <v>409</v>
      </c>
      <c r="D1265" s="78" t="s">
        <v>1691</v>
      </c>
    </row>
    <row r="1266" spans="3:4">
      <c r="C1266" s="77" t="s">
        <v>409</v>
      </c>
      <c r="D1266" s="78" t="s">
        <v>1692</v>
      </c>
    </row>
    <row r="1267" spans="3:4">
      <c r="C1267" s="77" t="s">
        <v>409</v>
      </c>
      <c r="D1267" s="78" t="s">
        <v>1693</v>
      </c>
    </row>
    <row r="1268" spans="3:4">
      <c r="C1268" s="77" t="s">
        <v>409</v>
      </c>
      <c r="D1268" s="78" t="s">
        <v>1694</v>
      </c>
    </row>
    <row r="1269" spans="3:4">
      <c r="C1269" s="77" t="s">
        <v>409</v>
      </c>
      <c r="D1269" s="78" t="s">
        <v>1695</v>
      </c>
    </row>
    <row r="1270" spans="3:4">
      <c r="C1270" s="77" t="s">
        <v>409</v>
      </c>
      <c r="D1270" s="78" t="s">
        <v>1696</v>
      </c>
    </row>
    <row r="1271" spans="3:4">
      <c r="C1271" s="77" t="s">
        <v>409</v>
      </c>
      <c r="D1271" s="78" t="s">
        <v>1697</v>
      </c>
    </row>
    <row r="1272" spans="3:4">
      <c r="C1272" s="77" t="s">
        <v>409</v>
      </c>
      <c r="D1272" s="78" t="s">
        <v>1698</v>
      </c>
    </row>
    <row r="1273" spans="3:4">
      <c r="C1273" s="77" t="s">
        <v>409</v>
      </c>
      <c r="D1273" s="78" t="s">
        <v>1699</v>
      </c>
    </row>
    <row r="1274" spans="3:4">
      <c r="C1274" s="77" t="s">
        <v>412</v>
      </c>
      <c r="D1274" s="78" t="s">
        <v>1700</v>
      </c>
    </row>
    <row r="1275" spans="3:4">
      <c r="C1275" s="77" t="s">
        <v>412</v>
      </c>
      <c r="D1275" s="78" t="s">
        <v>1701</v>
      </c>
    </row>
    <row r="1276" spans="3:4">
      <c r="C1276" s="77" t="s">
        <v>412</v>
      </c>
      <c r="D1276" s="78" t="s">
        <v>1702</v>
      </c>
    </row>
    <row r="1277" spans="3:4">
      <c r="C1277" s="77" t="s">
        <v>412</v>
      </c>
      <c r="D1277" s="78" t="s">
        <v>1703</v>
      </c>
    </row>
    <row r="1278" spans="3:4">
      <c r="C1278" s="77" t="s">
        <v>412</v>
      </c>
      <c r="D1278" s="78" t="s">
        <v>1704</v>
      </c>
    </row>
    <row r="1279" spans="3:4">
      <c r="C1279" s="77" t="s">
        <v>412</v>
      </c>
      <c r="D1279" s="78" t="s">
        <v>1705</v>
      </c>
    </row>
    <row r="1280" spans="3:4">
      <c r="C1280" s="77" t="s">
        <v>412</v>
      </c>
      <c r="D1280" s="78" t="s">
        <v>1706</v>
      </c>
    </row>
    <row r="1281" spans="3:4">
      <c r="C1281" s="77" t="s">
        <v>412</v>
      </c>
      <c r="D1281" s="78" t="s">
        <v>1707</v>
      </c>
    </row>
    <row r="1282" spans="3:4">
      <c r="C1282" s="77" t="s">
        <v>412</v>
      </c>
      <c r="D1282" s="78" t="s">
        <v>1708</v>
      </c>
    </row>
    <row r="1283" spans="3:4">
      <c r="C1283" s="77" t="s">
        <v>412</v>
      </c>
      <c r="D1283" s="78" t="s">
        <v>1709</v>
      </c>
    </row>
    <row r="1284" spans="3:4">
      <c r="C1284" s="77" t="s">
        <v>412</v>
      </c>
      <c r="D1284" s="78" t="s">
        <v>1710</v>
      </c>
    </row>
    <row r="1285" spans="3:4">
      <c r="C1285" s="77" t="s">
        <v>412</v>
      </c>
      <c r="D1285" s="78" t="s">
        <v>1711</v>
      </c>
    </row>
    <row r="1286" spans="3:4">
      <c r="C1286" s="77" t="s">
        <v>412</v>
      </c>
      <c r="D1286" s="78" t="s">
        <v>1712</v>
      </c>
    </row>
    <row r="1287" spans="3:4">
      <c r="C1287" s="77" t="s">
        <v>412</v>
      </c>
      <c r="D1287" s="78" t="s">
        <v>1713</v>
      </c>
    </row>
    <row r="1288" spans="3:4">
      <c r="C1288" s="77" t="s">
        <v>412</v>
      </c>
      <c r="D1288" s="78" t="s">
        <v>813</v>
      </c>
    </row>
    <row r="1289" spans="3:4">
      <c r="C1289" s="77" t="s">
        <v>412</v>
      </c>
      <c r="D1289" s="78" t="s">
        <v>1714</v>
      </c>
    </row>
    <row r="1290" spans="3:4">
      <c r="C1290" s="77" t="s">
        <v>412</v>
      </c>
      <c r="D1290" s="78" t="s">
        <v>1715</v>
      </c>
    </row>
    <row r="1291" spans="3:4">
      <c r="C1291" s="77" t="s">
        <v>412</v>
      </c>
      <c r="D1291" s="78" t="s">
        <v>1616</v>
      </c>
    </row>
    <row r="1292" spans="3:4">
      <c r="C1292" s="77" t="s">
        <v>412</v>
      </c>
      <c r="D1292" s="78" t="s">
        <v>1716</v>
      </c>
    </row>
    <row r="1293" spans="3:4">
      <c r="C1293" s="77" t="s">
        <v>415</v>
      </c>
      <c r="D1293" s="78" t="s">
        <v>1717</v>
      </c>
    </row>
    <row r="1294" spans="3:4">
      <c r="C1294" s="77" t="s">
        <v>415</v>
      </c>
      <c r="D1294" s="78" t="s">
        <v>1718</v>
      </c>
    </row>
    <row r="1295" spans="3:4">
      <c r="C1295" s="77" t="s">
        <v>415</v>
      </c>
      <c r="D1295" s="78" t="s">
        <v>1719</v>
      </c>
    </row>
    <row r="1296" spans="3:4">
      <c r="C1296" s="77" t="s">
        <v>415</v>
      </c>
      <c r="D1296" s="78" t="s">
        <v>1720</v>
      </c>
    </row>
    <row r="1297" spans="3:4">
      <c r="C1297" s="77" t="s">
        <v>415</v>
      </c>
      <c r="D1297" s="78" t="s">
        <v>1721</v>
      </c>
    </row>
    <row r="1298" spans="3:4">
      <c r="C1298" s="77" t="s">
        <v>415</v>
      </c>
      <c r="D1298" s="78" t="s">
        <v>1722</v>
      </c>
    </row>
    <row r="1299" spans="3:4">
      <c r="C1299" s="77" t="s">
        <v>415</v>
      </c>
      <c r="D1299" s="78" t="s">
        <v>1723</v>
      </c>
    </row>
    <row r="1300" spans="3:4">
      <c r="C1300" s="77" t="s">
        <v>415</v>
      </c>
      <c r="D1300" s="78" t="s">
        <v>1724</v>
      </c>
    </row>
    <row r="1301" spans="3:4">
      <c r="C1301" s="77" t="s">
        <v>415</v>
      </c>
      <c r="D1301" s="78" t="s">
        <v>1725</v>
      </c>
    </row>
    <row r="1302" spans="3:4">
      <c r="C1302" s="77" t="s">
        <v>415</v>
      </c>
      <c r="D1302" s="78" t="s">
        <v>1726</v>
      </c>
    </row>
    <row r="1303" spans="3:4">
      <c r="C1303" s="77" t="s">
        <v>415</v>
      </c>
      <c r="D1303" s="78" t="s">
        <v>1727</v>
      </c>
    </row>
    <row r="1304" spans="3:4">
      <c r="C1304" s="77" t="s">
        <v>415</v>
      </c>
      <c r="D1304" s="78" t="s">
        <v>997</v>
      </c>
    </row>
    <row r="1305" spans="3:4">
      <c r="C1305" s="77" t="s">
        <v>415</v>
      </c>
      <c r="D1305" s="78" t="s">
        <v>1728</v>
      </c>
    </row>
    <row r="1306" spans="3:4">
      <c r="C1306" s="77" t="s">
        <v>415</v>
      </c>
      <c r="D1306" s="78" t="s">
        <v>1729</v>
      </c>
    </row>
    <row r="1307" spans="3:4">
      <c r="C1307" s="77" t="s">
        <v>415</v>
      </c>
      <c r="D1307" s="78" t="s">
        <v>1730</v>
      </c>
    </row>
    <row r="1308" spans="3:4">
      <c r="C1308" s="77" t="s">
        <v>415</v>
      </c>
      <c r="D1308" s="78" t="s">
        <v>1731</v>
      </c>
    </row>
    <row r="1309" spans="3:4">
      <c r="C1309" s="77" t="s">
        <v>415</v>
      </c>
      <c r="D1309" s="78" t="s">
        <v>1732</v>
      </c>
    </row>
    <row r="1310" spans="3:4">
      <c r="C1310" s="77" t="s">
        <v>415</v>
      </c>
      <c r="D1310" s="78" t="s">
        <v>1733</v>
      </c>
    </row>
    <row r="1311" spans="3:4">
      <c r="C1311" s="77" t="s">
        <v>415</v>
      </c>
      <c r="D1311" s="78" t="s">
        <v>1734</v>
      </c>
    </row>
    <row r="1312" spans="3:4">
      <c r="C1312" s="77" t="s">
        <v>418</v>
      </c>
      <c r="D1312" s="78" t="s">
        <v>1215</v>
      </c>
    </row>
    <row r="1313" spans="3:4">
      <c r="C1313" s="77" t="s">
        <v>418</v>
      </c>
      <c r="D1313" s="78" t="s">
        <v>1735</v>
      </c>
    </row>
    <row r="1314" spans="3:4">
      <c r="C1314" s="77" t="s">
        <v>418</v>
      </c>
      <c r="D1314" s="78" t="s">
        <v>1736</v>
      </c>
    </row>
    <row r="1315" spans="3:4">
      <c r="C1315" s="77" t="s">
        <v>418</v>
      </c>
      <c r="D1315" s="78" t="s">
        <v>1737</v>
      </c>
    </row>
    <row r="1316" spans="3:4">
      <c r="C1316" s="77" t="s">
        <v>418</v>
      </c>
      <c r="D1316" s="78" t="s">
        <v>1738</v>
      </c>
    </row>
    <row r="1317" spans="3:4">
      <c r="C1317" s="77" t="s">
        <v>418</v>
      </c>
      <c r="D1317" s="78" t="s">
        <v>1739</v>
      </c>
    </row>
    <row r="1318" spans="3:4">
      <c r="C1318" s="77" t="s">
        <v>418</v>
      </c>
      <c r="D1318" s="78" t="s">
        <v>1740</v>
      </c>
    </row>
    <row r="1319" spans="3:4">
      <c r="C1319" s="77" t="s">
        <v>418</v>
      </c>
      <c r="D1319" s="78" t="s">
        <v>1741</v>
      </c>
    </row>
    <row r="1320" spans="3:4">
      <c r="C1320" s="77" t="s">
        <v>418</v>
      </c>
      <c r="D1320" s="78" t="s">
        <v>1742</v>
      </c>
    </row>
    <row r="1321" spans="3:4">
      <c r="C1321" s="77" t="s">
        <v>418</v>
      </c>
      <c r="D1321" s="78" t="s">
        <v>1743</v>
      </c>
    </row>
    <row r="1322" spans="3:4">
      <c r="C1322" s="77" t="s">
        <v>418</v>
      </c>
      <c r="D1322" s="78" t="s">
        <v>1744</v>
      </c>
    </row>
    <row r="1323" spans="3:4">
      <c r="C1323" s="77" t="s">
        <v>418</v>
      </c>
      <c r="D1323" s="78" t="s">
        <v>1745</v>
      </c>
    </row>
    <row r="1324" spans="3:4">
      <c r="C1324" s="77" t="s">
        <v>418</v>
      </c>
      <c r="D1324" s="78" t="s">
        <v>1746</v>
      </c>
    </row>
    <row r="1325" spans="3:4">
      <c r="C1325" s="77" t="s">
        <v>418</v>
      </c>
      <c r="D1325" s="78" t="s">
        <v>1747</v>
      </c>
    </row>
    <row r="1326" spans="3:4">
      <c r="C1326" s="77" t="s">
        <v>418</v>
      </c>
      <c r="D1326" s="78" t="s">
        <v>1748</v>
      </c>
    </row>
    <row r="1327" spans="3:4">
      <c r="C1327" s="77" t="s">
        <v>418</v>
      </c>
      <c r="D1327" s="78" t="s">
        <v>1749</v>
      </c>
    </row>
    <row r="1328" spans="3:4">
      <c r="C1328" s="77" t="s">
        <v>418</v>
      </c>
      <c r="D1328" s="78" t="s">
        <v>1750</v>
      </c>
    </row>
    <row r="1329" spans="3:4">
      <c r="C1329" s="77" t="s">
        <v>418</v>
      </c>
      <c r="D1329" s="78" t="s">
        <v>1751</v>
      </c>
    </row>
    <row r="1330" spans="3:4">
      <c r="C1330" s="77" t="s">
        <v>418</v>
      </c>
      <c r="D1330" s="78" t="s">
        <v>1752</v>
      </c>
    </row>
    <row r="1331" spans="3:4">
      <c r="C1331" s="77" t="s">
        <v>418</v>
      </c>
      <c r="D1331" s="78" t="s">
        <v>1753</v>
      </c>
    </row>
    <row r="1332" spans="3:4">
      <c r="C1332" s="77" t="s">
        <v>418</v>
      </c>
      <c r="D1332" s="78" t="s">
        <v>1754</v>
      </c>
    </row>
    <row r="1333" spans="3:4">
      <c r="C1333" s="77" t="s">
        <v>418</v>
      </c>
      <c r="D1333" s="78" t="s">
        <v>1755</v>
      </c>
    </row>
    <row r="1334" spans="3:4">
      <c r="C1334" s="77" t="s">
        <v>418</v>
      </c>
      <c r="D1334" s="78" t="s">
        <v>1756</v>
      </c>
    </row>
    <row r="1335" spans="3:4">
      <c r="C1335" s="77" t="s">
        <v>418</v>
      </c>
      <c r="D1335" s="78" t="s">
        <v>1757</v>
      </c>
    </row>
    <row r="1336" spans="3:4">
      <c r="C1336" s="77" t="s">
        <v>418</v>
      </c>
      <c r="D1336" s="78" t="s">
        <v>1758</v>
      </c>
    </row>
    <row r="1337" spans="3:4">
      <c r="C1337" s="77" t="s">
        <v>418</v>
      </c>
      <c r="D1337" s="78" t="s">
        <v>1759</v>
      </c>
    </row>
    <row r="1338" spans="3:4">
      <c r="C1338" s="77" t="s">
        <v>418</v>
      </c>
      <c r="D1338" s="78" t="s">
        <v>1760</v>
      </c>
    </row>
    <row r="1339" spans="3:4">
      <c r="C1339" s="77" t="s">
        <v>421</v>
      </c>
      <c r="D1339" s="78" t="s">
        <v>646</v>
      </c>
    </row>
    <row r="1340" spans="3:4">
      <c r="C1340" s="77" t="s">
        <v>421</v>
      </c>
      <c r="D1340" s="78" t="s">
        <v>1761</v>
      </c>
    </row>
    <row r="1341" spans="3:4">
      <c r="C1341" s="77" t="s">
        <v>421</v>
      </c>
      <c r="D1341" s="78" t="s">
        <v>1762</v>
      </c>
    </row>
    <row r="1342" spans="3:4">
      <c r="C1342" s="77" t="s">
        <v>421</v>
      </c>
      <c r="D1342" s="78" t="s">
        <v>1763</v>
      </c>
    </row>
    <row r="1343" spans="3:4">
      <c r="C1343" s="77" t="s">
        <v>421</v>
      </c>
      <c r="D1343" s="78" t="s">
        <v>1764</v>
      </c>
    </row>
    <row r="1344" spans="3:4">
      <c r="C1344" s="77" t="s">
        <v>421</v>
      </c>
      <c r="D1344" s="78" t="s">
        <v>1765</v>
      </c>
    </row>
    <row r="1345" spans="3:4">
      <c r="C1345" s="77" t="s">
        <v>421</v>
      </c>
      <c r="D1345" s="78" t="s">
        <v>435</v>
      </c>
    </row>
    <row r="1346" spans="3:4">
      <c r="C1346" s="77" t="s">
        <v>421</v>
      </c>
      <c r="D1346" s="78" t="s">
        <v>1766</v>
      </c>
    </row>
    <row r="1347" spans="3:4">
      <c r="C1347" s="77" t="s">
        <v>421</v>
      </c>
      <c r="D1347" s="78" t="s">
        <v>1767</v>
      </c>
    </row>
    <row r="1348" spans="3:4">
      <c r="C1348" s="77" t="s">
        <v>421</v>
      </c>
      <c r="D1348" s="78" t="s">
        <v>1768</v>
      </c>
    </row>
    <row r="1349" spans="3:4">
      <c r="C1349" s="77" t="s">
        <v>421</v>
      </c>
      <c r="D1349" s="78" t="s">
        <v>1216</v>
      </c>
    </row>
    <row r="1350" spans="3:4">
      <c r="C1350" s="77" t="s">
        <v>421</v>
      </c>
      <c r="D1350" s="78" t="s">
        <v>1218</v>
      </c>
    </row>
    <row r="1351" spans="3:4">
      <c r="C1351" s="77" t="s">
        <v>421</v>
      </c>
      <c r="D1351" s="78" t="s">
        <v>1769</v>
      </c>
    </row>
    <row r="1352" spans="3:4">
      <c r="C1352" s="77" t="s">
        <v>421</v>
      </c>
      <c r="D1352" s="78" t="s">
        <v>1770</v>
      </c>
    </row>
    <row r="1353" spans="3:4">
      <c r="C1353" s="77" t="s">
        <v>421</v>
      </c>
      <c r="D1353" s="78" t="s">
        <v>648</v>
      </c>
    </row>
    <row r="1354" spans="3:4">
      <c r="C1354" s="77" t="s">
        <v>421</v>
      </c>
      <c r="D1354" s="78" t="s">
        <v>1220</v>
      </c>
    </row>
    <row r="1355" spans="3:4">
      <c r="C1355" s="77" t="s">
        <v>421</v>
      </c>
      <c r="D1355" s="78" t="s">
        <v>1771</v>
      </c>
    </row>
    <row r="1356" spans="3:4">
      <c r="C1356" s="77" t="s">
        <v>421</v>
      </c>
      <c r="D1356" s="78" t="s">
        <v>1224</v>
      </c>
    </row>
    <row r="1357" spans="3:4">
      <c r="C1357" s="77" t="s">
        <v>421</v>
      </c>
      <c r="D1357" s="78" t="s">
        <v>1772</v>
      </c>
    </row>
    <row r="1358" spans="3:4">
      <c r="C1358" s="77" t="s">
        <v>421</v>
      </c>
      <c r="D1358" s="78" t="s">
        <v>1773</v>
      </c>
    </row>
    <row r="1359" spans="3:4">
      <c r="C1359" s="77" t="s">
        <v>421</v>
      </c>
      <c r="D1359" s="78" t="s">
        <v>1774</v>
      </c>
    </row>
    <row r="1360" spans="3:4">
      <c r="C1360" s="77" t="s">
        <v>421</v>
      </c>
      <c r="D1360" s="78" t="s">
        <v>1775</v>
      </c>
    </row>
    <row r="1361" spans="3:4">
      <c r="C1361" s="77" t="s">
        <v>421</v>
      </c>
      <c r="D1361" s="78" t="s">
        <v>1776</v>
      </c>
    </row>
    <row r="1362" spans="3:4">
      <c r="C1362" s="77" t="s">
        <v>424</v>
      </c>
      <c r="D1362" s="78" t="s">
        <v>1777</v>
      </c>
    </row>
    <row r="1363" spans="3:4">
      <c r="C1363" s="77" t="s">
        <v>424</v>
      </c>
      <c r="D1363" s="78" t="s">
        <v>1778</v>
      </c>
    </row>
    <row r="1364" spans="3:4">
      <c r="C1364" s="77" t="s">
        <v>424</v>
      </c>
      <c r="D1364" s="78" t="s">
        <v>1779</v>
      </c>
    </row>
    <row r="1365" spans="3:4">
      <c r="C1365" s="77" t="s">
        <v>424</v>
      </c>
      <c r="D1365" s="78" t="s">
        <v>1780</v>
      </c>
    </row>
    <row r="1366" spans="3:4">
      <c r="C1366" s="77" t="s">
        <v>424</v>
      </c>
      <c r="D1366" s="78" t="s">
        <v>1781</v>
      </c>
    </row>
    <row r="1367" spans="3:4">
      <c r="C1367" s="77" t="s">
        <v>424</v>
      </c>
      <c r="D1367" s="78" t="s">
        <v>1782</v>
      </c>
    </row>
    <row r="1368" spans="3:4">
      <c r="C1368" s="77" t="s">
        <v>424</v>
      </c>
      <c r="D1368" s="78" t="s">
        <v>1783</v>
      </c>
    </row>
    <row r="1369" spans="3:4">
      <c r="C1369" s="77" t="s">
        <v>424</v>
      </c>
      <c r="D1369" s="78" t="s">
        <v>1784</v>
      </c>
    </row>
    <row r="1370" spans="3:4">
      <c r="C1370" s="77" t="s">
        <v>424</v>
      </c>
      <c r="D1370" s="78" t="s">
        <v>1785</v>
      </c>
    </row>
    <row r="1371" spans="3:4">
      <c r="C1371" s="77" t="s">
        <v>424</v>
      </c>
      <c r="D1371" s="78" t="s">
        <v>1786</v>
      </c>
    </row>
    <row r="1372" spans="3:4">
      <c r="C1372" s="77" t="s">
        <v>424</v>
      </c>
      <c r="D1372" s="78" t="s">
        <v>1787</v>
      </c>
    </row>
    <row r="1373" spans="3:4">
      <c r="C1373" s="77" t="s">
        <v>424</v>
      </c>
      <c r="D1373" s="78" t="s">
        <v>1226</v>
      </c>
    </row>
    <row r="1374" spans="3:4">
      <c r="C1374" s="77" t="s">
        <v>424</v>
      </c>
      <c r="D1374" s="78" t="s">
        <v>1788</v>
      </c>
    </row>
    <row r="1375" spans="3:4">
      <c r="C1375" s="77" t="s">
        <v>424</v>
      </c>
      <c r="D1375" s="78" t="s">
        <v>1789</v>
      </c>
    </row>
    <row r="1376" spans="3:4">
      <c r="C1376" s="77" t="s">
        <v>424</v>
      </c>
      <c r="D1376" s="78" t="s">
        <v>1790</v>
      </c>
    </row>
    <row r="1377" spans="3:4">
      <c r="C1377" s="77" t="s">
        <v>424</v>
      </c>
      <c r="D1377" s="78" t="s">
        <v>1791</v>
      </c>
    </row>
    <row r="1378" spans="3:4">
      <c r="C1378" s="77" t="s">
        <v>424</v>
      </c>
      <c r="D1378" s="78" t="s">
        <v>1792</v>
      </c>
    </row>
    <row r="1379" spans="3:4">
      <c r="C1379" s="77" t="s">
        <v>424</v>
      </c>
      <c r="D1379" s="78" t="s">
        <v>1793</v>
      </c>
    </row>
    <row r="1380" spans="3:4">
      <c r="C1380" s="77" t="s">
        <v>424</v>
      </c>
      <c r="D1380" s="78" t="s">
        <v>1794</v>
      </c>
    </row>
    <row r="1381" spans="3:4">
      <c r="C1381" s="77" t="s">
        <v>427</v>
      </c>
      <c r="D1381" s="78" t="s">
        <v>1227</v>
      </c>
    </row>
    <row r="1382" spans="3:4">
      <c r="C1382" s="77" t="s">
        <v>427</v>
      </c>
      <c r="D1382" s="78" t="s">
        <v>1795</v>
      </c>
    </row>
    <row r="1383" spans="3:4">
      <c r="C1383" s="77" t="s">
        <v>427</v>
      </c>
      <c r="D1383" s="78" t="s">
        <v>1796</v>
      </c>
    </row>
    <row r="1384" spans="3:4">
      <c r="C1384" s="77" t="s">
        <v>427</v>
      </c>
      <c r="D1384" s="78" t="s">
        <v>1797</v>
      </c>
    </row>
    <row r="1385" spans="3:4">
      <c r="C1385" s="77" t="s">
        <v>427</v>
      </c>
      <c r="D1385" s="78" t="s">
        <v>1798</v>
      </c>
    </row>
    <row r="1386" spans="3:4">
      <c r="C1386" s="77" t="s">
        <v>427</v>
      </c>
      <c r="D1386" s="78" t="s">
        <v>1799</v>
      </c>
    </row>
    <row r="1387" spans="3:4">
      <c r="C1387" s="77" t="s">
        <v>427</v>
      </c>
      <c r="D1387" s="78" t="s">
        <v>1800</v>
      </c>
    </row>
    <row r="1388" spans="3:4">
      <c r="C1388" s="77" t="s">
        <v>427</v>
      </c>
      <c r="D1388" s="78" t="s">
        <v>1801</v>
      </c>
    </row>
    <row r="1389" spans="3:4">
      <c r="C1389" s="77" t="s">
        <v>427</v>
      </c>
      <c r="D1389" s="78" t="s">
        <v>1802</v>
      </c>
    </row>
    <row r="1390" spans="3:4">
      <c r="C1390" s="77" t="s">
        <v>427</v>
      </c>
      <c r="D1390" s="78" t="s">
        <v>1803</v>
      </c>
    </row>
    <row r="1391" spans="3:4">
      <c r="C1391" s="77" t="s">
        <v>427</v>
      </c>
      <c r="D1391" s="78" t="s">
        <v>1804</v>
      </c>
    </row>
    <row r="1392" spans="3:4">
      <c r="C1392" s="77" t="s">
        <v>427</v>
      </c>
      <c r="D1392" s="78" t="s">
        <v>1805</v>
      </c>
    </row>
    <row r="1393" spans="3:4">
      <c r="C1393" s="77" t="s">
        <v>427</v>
      </c>
      <c r="D1393" s="78" t="s">
        <v>1806</v>
      </c>
    </row>
    <row r="1394" spans="3:4">
      <c r="C1394" s="77" t="s">
        <v>427</v>
      </c>
      <c r="D1394" s="78" t="s">
        <v>1807</v>
      </c>
    </row>
    <row r="1395" spans="3:4">
      <c r="C1395" s="77" t="s">
        <v>427</v>
      </c>
      <c r="D1395" s="78" t="s">
        <v>1808</v>
      </c>
    </row>
    <row r="1396" spans="3:4">
      <c r="C1396" s="77" t="s">
        <v>427</v>
      </c>
      <c r="D1396" s="78" t="s">
        <v>1809</v>
      </c>
    </row>
    <row r="1397" spans="3:4">
      <c r="C1397" s="77" t="s">
        <v>427</v>
      </c>
      <c r="D1397" s="78" t="s">
        <v>1810</v>
      </c>
    </row>
    <row r="1398" spans="3:4">
      <c r="C1398" s="77" t="s">
        <v>427</v>
      </c>
      <c r="D1398" s="78" t="s">
        <v>1811</v>
      </c>
    </row>
    <row r="1399" spans="3:4">
      <c r="C1399" s="77" t="s">
        <v>427</v>
      </c>
      <c r="D1399" s="78" t="s">
        <v>1812</v>
      </c>
    </row>
    <row r="1400" spans="3:4">
      <c r="C1400" s="77" t="s">
        <v>427</v>
      </c>
      <c r="D1400" s="78" t="s">
        <v>1813</v>
      </c>
    </row>
    <row r="1401" spans="3:4">
      <c r="C1401" s="77" t="s">
        <v>427</v>
      </c>
      <c r="D1401" s="78" t="s">
        <v>1814</v>
      </c>
    </row>
    <row r="1402" spans="3:4">
      <c r="C1402" s="77" t="s">
        <v>427</v>
      </c>
      <c r="D1402" s="78" t="s">
        <v>1815</v>
      </c>
    </row>
    <row r="1403" spans="3:4">
      <c r="C1403" s="77" t="s">
        <v>427</v>
      </c>
      <c r="D1403" s="78" t="s">
        <v>1816</v>
      </c>
    </row>
    <row r="1404" spans="3:4">
      <c r="C1404" s="77" t="s">
        <v>427</v>
      </c>
      <c r="D1404" s="78" t="s">
        <v>1817</v>
      </c>
    </row>
    <row r="1405" spans="3:4">
      <c r="C1405" s="77" t="s">
        <v>430</v>
      </c>
      <c r="D1405" s="78" t="s">
        <v>1229</v>
      </c>
    </row>
    <row r="1406" spans="3:4">
      <c r="C1406" s="77" t="s">
        <v>430</v>
      </c>
      <c r="D1406" s="78" t="s">
        <v>1818</v>
      </c>
    </row>
    <row r="1407" spans="3:4">
      <c r="C1407" s="77" t="s">
        <v>430</v>
      </c>
      <c r="D1407" s="78" t="s">
        <v>1819</v>
      </c>
    </row>
    <row r="1408" spans="3:4">
      <c r="C1408" s="77" t="s">
        <v>430</v>
      </c>
      <c r="D1408" s="78" t="s">
        <v>1820</v>
      </c>
    </row>
    <row r="1409" spans="3:4">
      <c r="C1409" s="77" t="s">
        <v>430</v>
      </c>
      <c r="D1409" s="78" t="s">
        <v>1821</v>
      </c>
    </row>
    <row r="1410" spans="3:4">
      <c r="C1410" s="77" t="s">
        <v>430</v>
      </c>
      <c r="D1410" s="78" t="s">
        <v>1822</v>
      </c>
    </row>
    <row r="1411" spans="3:4">
      <c r="C1411" s="77" t="s">
        <v>430</v>
      </c>
      <c r="D1411" s="78" t="s">
        <v>1823</v>
      </c>
    </row>
    <row r="1412" spans="3:4">
      <c r="C1412" s="77" t="s">
        <v>430</v>
      </c>
      <c r="D1412" s="78" t="s">
        <v>1824</v>
      </c>
    </row>
    <row r="1413" spans="3:4">
      <c r="C1413" s="77" t="s">
        <v>430</v>
      </c>
      <c r="D1413" s="78" t="s">
        <v>1825</v>
      </c>
    </row>
    <row r="1414" spans="3:4">
      <c r="C1414" s="77" t="s">
        <v>430</v>
      </c>
      <c r="D1414" s="78" t="s">
        <v>1826</v>
      </c>
    </row>
    <row r="1415" spans="3:4">
      <c r="C1415" s="77" t="s">
        <v>430</v>
      </c>
      <c r="D1415" s="78" t="s">
        <v>1827</v>
      </c>
    </row>
    <row r="1416" spans="3:4">
      <c r="C1416" s="77" t="s">
        <v>430</v>
      </c>
      <c r="D1416" s="78" t="s">
        <v>1828</v>
      </c>
    </row>
    <row r="1417" spans="3:4">
      <c r="C1417" s="77" t="s">
        <v>430</v>
      </c>
      <c r="D1417" s="78" t="s">
        <v>1829</v>
      </c>
    </row>
    <row r="1418" spans="3:4">
      <c r="C1418" s="77" t="s">
        <v>430</v>
      </c>
      <c r="D1418" s="78" t="s">
        <v>1830</v>
      </c>
    </row>
    <row r="1419" spans="3:4">
      <c r="C1419" s="77" t="s">
        <v>430</v>
      </c>
      <c r="D1419" s="78" t="s">
        <v>1831</v>
      </c>
    </row>
    <row r="1420" spans="3:4">
      <c r="C1420" s="77" t="s">
        <v>430</v>
      </c>
      <c r="D1420" s="78" t="s">
        <v>1832</v>
      </c>
    </row>
    <row r="1421" spans="3:4">
      <c r="C1421" s="77" t="s">
        <v>430</v>
      </c>
      <c r="D1421" s="78" t="s">
        <v>1833</v>
      </c>
    </row>
    <row r="1422" spans="3:4">
      <c r="C1422" s="77" t="s">
        <v>433</v>
      </c>
      <c r="D1422" s="78" t="s">
        <v>1834</v>
      </c>
    </row>
    <row r="1423" spans="3:4">
      <c r="C1423" s="77" t="s">
        <v>433</v>
      </c>
      <c r="D1423" s="78" t="s">
        <v>1835</v>
      </c>
    </row>
    <row r="1424" spans="3:4">
      <c r="C1424" s="77" t="s">
        <v>433</v>
      </c>
      <c r="D1424" s="78" t="s">
        <v>1836</v>
      </c>
    </row>
    <row r="1425" spans="3:4">
      <c r="C1425" s="77" t="s">
        <v>433</v>
      </c>
      <c r="D1425" s="78" t="s">
        <v>1837</v>
      </c>
    </row>
    <row r="1426" spans="3:4">
      <c r="C1426" s="77" t="s">
        <v>433</v>
      </c>
      <c r="D1426" s="78" t="s">
        <v>1838</v>
      </c>
    </row>
    <row r="1427" spans="3:4">
      <c r="C1427" s="77" t="s">
        <v>433</v>
      </c>
      <c r="D1427" s="78" t="s">
        <v>1839</v>
      </c>
    </row>
    <row r="1428" spans="3:4">
      <c r="C1428" s="77" t="s">
        <v>433</v>
      </c>
      <c r="D1428" s="78" t="s">
        <v>1840</v>
      </c>
    </row>
    <row r="1429" spans="3:4">
      <c r="C1429" s="77" t="s">
        <v>433</v>
      </c>
      <c r="D1429" s="78" t="s">
        <v>1841</v>
      </c>
    </row>
    <row r="1430" spans="3:4">
      <c r="C1430" s="77" t="s">
        <v>433</v>
      </c>
      <c r="D1430" s="78" t="s">
        <v>1842</v>
      </c>
    </row>
    <row r="1431" spans="3:4">
      <c r="C1431" s="77" t="s">
        <v>433</v>
      </c>
      <c r="D1431" s="78" t="s">
        <v>1843</v>
      </c>
    </row>
    <row r="1432" spans="3:4">
      <c r="C1432" s="77" t="s">
        <v>433</v>
      </c>
      <c r="D1432" s="78" t="s">
        <v>1844</v>
      </c>
    </row>
    <row r="1433" spans="3:4">
      <c r="C1433" s="77" t="s">
        <v>433</v>
      </c>
      <c r="D1433" s="78" t="s">
        <v>1845</v>
      </c>
    </row>
    <row r="1434" spans="3:4">
      <c r="C1434" s="77" t="s">
        <v>433</v>
      </c>
      <c r="D1434" s="78" t="s">
        <v>1846</v>
      </c>
    </row>
    <row r="1435" spans="3:4">
      <c r="C1435" s="77" t="s">
        <v>433</v>
      </c>
      <c r="D1435" s="78" t="s">
        <v>434</v>
      </c>
    </row>
    <row r="1436" spans="3:4">
      <c r="C1436" s="77" t="s">
        <v>433</v>
      </c>
      <c r="D1436" s="78" t="s">
        <v>1847</v>
      </c>
    </row>
    <row r="1437" spans="3:4">
      <c r="C1437" s="77" t="s">
        <v>433</v>
      </c>
      <c r="D1437" s="78" t="s">
        <v>1848</v>
      </c>
    </row>
    <row r="1438" spans="3:4">
      <c r="C1438" s="77" t="s">
        <v>433</v>
      </c>
      <c r="D1438" s="78" t="s">
        <v>1849</v>
      </c>
    </row>
    <row r="1439" spans="3:4">
      <c r="C1439" s="77" t="s">
        <v>433</v>
      </c>
      <c r="D1439" s="78" t="s">
        <v>1850</v>
      </c>
    </row>
    <row r="1440" spans="3:4">
      <c r="C1440" s="77" t="s">
        <v>433</v>
      </c>
      <c r="D1440" s="78" t="s">
        <v>1851</v>
      </c>
    </row>
    <row r="1441" spans="3:4">
      <c r="C1441" s="77" t="s">
        <v>433</v>
      </c>
      <c r="D1441" s="78" t="s">
        <v>1852</v>
      </c>
    </row>
    <row r="1442" spans="3:4">
      <c r="C1442" s="77" t="s">
        <v>436</v>
      </c>
      <c r="D1442" s="78" t="s">
        <v>1853</v>
      </c>
    </row>
    <row r="1443" spans="3:4">
      <c r="C1443" s="77" t="s">
        <v>436</v>
      </c>
      <c r="D1443" s="78" t="s">
        <v>1854</v>
      </c>
    </row>
    <row r="1444" spans="3:4">
      <c r="C1444" s="77" t="s">
        <v>436</v>
      </c>
      <c r="D1444" s="78" t="s">
        <v>1855</v>
      </c>
    </row>
    <row r="1445" spans="3:4">
      <c r="C1445" s="77" t="s">
        <v>436</v>
      </c>
      <c r="D1445" s="78" t="s">
        <v>1856</v>
      </c>
    </row>
    <row r="1446" spans="3:4">
      <c r="C1446" s="77" t="s">
        <v>436</v>
      </c>
      <c r="D1446" s="78" t="s">
        <v>1857</v>
      </c>
    </row>
    <row r="1447" spans="3:4">
      <c r="C1447" s="77" t="s">
        <v>436</v>
      </c>
      <c r="D1447" s="78" t="s">
        <v>1858</v>
      </c>
    </row>
    <row r="1448" spans="3:4">
      <c r="C1448" s="77" t="s">
        <v>436</v>
      </c>
      <c r="D1448" s="78" t="s">
        <v>1859</v>
      </c>
    </row>
    <row r="1449" spans="3:4">
      <c r="C1449" s="77" t="s">
        <v>436</v>
      </c>
      <c r="D1449" s="78" t="s">
        <v>1860</v>
      </c>
    </row>
    <row r="1450" spans="3:4">
      <c r="C1450" s="77" t="s">
        <v>436</v>
      </c>
      <c r="D1450" s="78" t="s">
        <v>1861</v>
      </c>
    </row>
    <row r="1451" spans="3:4">
      <c r="C1451" s="77" t="s">
        <v>436</v>
      </c>
      <c r="D1451" s="78" t="s">
        <v>1862</v>
      </c>
    </row>
    <row r="1452" spans="3:4">
      <c r="C1452" s="77" t="s">
        <v>436</v>
      </c>
      <c r="D1452" s="78" t="s">
        <v>1863</v>
      </c>
    </row>
    <row r="1453" spans="3:4">
      <c r="C1453" s="77" t="s">
        <v>436</v>
      </c>
      <c r="D1453" s="78" t="s">
        <v>1864</v>
      </c>
    </row>
    <row r="1454" spans="3:4">
      <c r="C1454" s="77" t="s">
        <v>436</v>
      </c>
      <c r="D1454" s="78" t="s">
        <v>1865</v>
      </c>
    </row>
    <row r="1455" spans="3:4">
      <c r="C1455" s="77" t="s">
        <v>436</v>
      </c>
      <c r="D1455" s="78" t="s">
        <v>1866</v>
      </c>
    </row>
    <row r="1456" spans="3:4">
      <c r="C1456" s="77" t="s">
        <v>436</v>
      </c>
      <c r="D1456" s="78" t="s">
        <v>1867</v>
      </c>
    </row>
    <row r="1457" spans="3:4">
      <c r="C1457" s="77" t="s">
        <v>436</v>
      </c>
      <c r="D1457" s="78" t="s">
        <v>1868</v>
      </c>
    </row>
    <row r="1458" spans="3:4">
      <c r="C1458" s="77" t="s">
        <v>436</v>
      </c>
      <c r="D1458" s="78" t="s">
        <v>1869</v>
      </c>
    </row>
    <row r="1459" spans="3:4">
      <c r="C1459" s="77" t="s">
        <v>436</v>
      </c>
      <c r="D1459" s="78" t="s">
        <v>1870</v>
      </c>
    </row>
    <row r="1460" spans="3:4">
      <c r="C1460" s="77" t="s">
        <v>436</v>
      </c>
      <c r="D1460" s="78" t="s">
        <v>1871</v>
      </c>
    </row>
    <row r="1461" spans="3:4">
      <c r="C1461" s="77" t="s">
        <v>436</v>
      </c>
      <c r="D1461" s="78" t="s">
        <v>1872</v>
      </c>
    </row>
    <row r="1462" spans="3:4">
      <c r="C1462" s="77" t="s">
        <v>436</v>
      </c>
      <c r="D1462" s="78" t="s">
        <v>1873</v>
      </c>
    </row>
    <row r="1463" spans="3:4">
      <c r="C1463" s="77" t="s">
        <v>436</v>
      </c>
      <c r="D1463" s="78" t="s">
        <v>1874</v>
      </c>
    </row>
    <row r="1464" spans="3:4">
      <c r="C1464" s="77" t="s">
        <v>436</v>
      </c>
      <c r="D1464" s="78" t="s">
        <v>1875</v>
      </c>
    </row>
    <row r="1465" spans="3:4">
      <c r="C1465" s="77" t="s">
        <v>436</v>
      </c>
      <c r="D1465" s="78" t="s">
        <v>1876</v>
      </c>
    </row>
    <row r="1466" spans="3:4">
      <c r="C1466" s="77" t="s">
        <v>436</v>
      </c>
      <c r="D1466" s="78" t="s">
        <v>1877</v>
      </c>
    </row>
    <row r="1467" spans="3:4">
      <c r="C1467" s="77" t="s">
        <v>436</v>
      </c>
      <c r="D1467" s="78" t="s">
        <v>1878</v>
      </c>
    </row>
    <row r="1468" spans="3:4">
      <c r="C1468" s="77" t="s">
        <v>436</v>
      </c>
      <c r="D1468" s="78" t="s">
        <v>1879</v>
      </c>
    </row>
    <row r="1469" spans="3:4">
      <c r="C1469" s="77" t="s">
        <v>436</v>
      </c>
      <c r="D1469" s="78" t="s">
        <v>1880</v>
      </c>
    </row>
    <row r="1470" spans="3:4">
      <c r="C1470" s="77" t="s">
        <v>436</v>
      </c>
      <c r="D1470" s="78" t="s">
        <v>1881</v>
      </c>
    </row>
    <row r="1471" spans="3:4">
      <c r="C1471" s="77" t="s">
        <v>436</v>
      </c>
      <c r="D1471" s="78" t="s">
        <v>1882</v>
      </c>
    </row>
    <row r="1472" spans="3:4">
      <c r="C1472" s="77" t="s">
        <v>436</v>
      </c>
      <c r="D1472" s="78" t="s">
        <v>1883</v>
      </c>
    </row>
    <row r="1473" spans="3:4">
      <c r="C1473" s="77" t="s">
        <v>436</v>
      </c>
      <c r="D1473" s="78" t="s">
        <v>1884</v>
      </c>
    </row>
    <row r="1474" spans="3:4">
      <c r="C1474" s="77" t="s">
        <v>436</v>
      </c>
      <c r="D1474" s="78" t="s">
        <v>1885</v>
      </c>
    </row>
    <row r="1475" spans="3:4">
      <c r="C1475" s="77" t="s">
        <v>436</v>
      </c>
      <c r="D1475" s="78" t="s">
        <v>1886</v>
      </c>
    </row>
    <row r="1476" spans="3:4">
      <c r="C1476" s="77" t="s">
        <v>439</v>
      </c>
      <c r="D1476" s="78" t="s">
        <v>1231</v>
      </c>
    </row>
    <row r="1477" spans="3:4">
      <c r="C1477" s="77" t="s">
        <v>439</v>
      </c>
      <c r="D1477" s="78" t="s">
        <v>1887</v>
      </c>
    </row>
    <row r="1478" spans="3:4">
      <c r="C1478" s="77" t="s">
        <v>439</v>
      </c>
      <c r="D1478" s="78" t="s">
        <v>1888</v>
      </c>
    </row>
    <row r="1479" spans="3:4">
      <c r="C1479" s="77" t="s">
        <v>439</v>
      </c>
      <c r="D1479" s="78" t="s">
        <v>1889</v>
      </c>
    </row>
    <row r="1480" spans="3:4">
      <c r="C1480" s="77" t="s">
        <v>439</v>
      </c>
      <c r="D1480" s="78" t="s">
        <v>1890</v>
      </c>
    </row>
    <row r="1481" spans="3:4">
      <c r="C1481" s="77" t="s">
        <v>439</v>
      </c>
      <c r="D1481" s="78" t="s">
        <v>1232</v>
      </c>
    </row>
    <row r="1482" spans="3:4">
      <c r="C1482" s="77" t="s">
        <v>439</v>
      </c>
      <c r="D1482" s="78" t="s">
        <v>1891</v>
      </c>
    </row>
    <row r="1483" spans="3:4">
      <c r="C1483" s="77" t="s">
        <v>439</v>
      </c>
      <c r="D1483" s="78" t="s">
        <v>1892</v>
      </c>
    </row>
    <row r="1484" spans="3:4">
      <c r="C1484" s="77" t="s">
        <v>439</v>
      </c>
      <c r="D1484" s="78" t="s">
        <v>1893</v>
      </c>
    </row>
    <row r="1485" spans="3:4">
      <c r="C1485" s="77" t="s">
        <v>439</v>
      </c>
      <c r="D1485" s="78" t="s">
        <v>1894</v>
      </c>
    </row>
    <row r="1486" spans="3:4">
      <c r="C1486" s="77" t="s">
        <v>439</v>
      </c>
      <c r="D1486" s="78" t="s">
        <v>1895</v>
      </c>
    </row>
    <row r="1487" spans="3:4">
      <c r="C1487" s="77" t="s">
        <v>439</v>
      </c>
      <c r="D1487" s="78" t="s">
        <v>1896</v>
      </c>
    </row>
    <row r="1488" spans="3:4">
      <c r="C1488" s="77" t="s">
        <v>439</v>
      </c>
      <c r="D1488" s="78" t="s">
        <v>1897</v>
      </c>
    </row>
    <row r="1489" spans="3:4">
      <c r="C1489" s="77" t="s">
        <v>439</v>
      </c>
      <c r="D1489" s="78" t="s">
        <v>1898</v>
      </c>
    </row>
    <row r="1490" spans="3:4">
      <c r="C1490" s="77" t="s">
        <v>439</v>
      </c>
      <c r="D1490" s="78" t="s">
        <v>1899</v>
      </c>
    </row>
    <row r="1491" spans="3:4">
      <c r="C1491" s="77" t="s">
        <v>439</v>
      </c>
      <c r="D1491" s="78" t="s">
        <v>1234</v>
      </c>
    </row>
    <row r="1492" spans="3:4">
      <c r="C1492" s="77" t="s">
        <v>439</v>
      </c>
      <c r="D1492" s="78" t="s">
        <v>1900</v>
      </c>
    </row>
    <row r="1493" spans="3:4">
      <c r="C1493" s="77" t="s">
        <v>439</v>
      </c>
      <c r="D1493" s="78" t="s">
        <v>915</v>
      </c>
    </row>
    <row r="1494" spans="3:4">
      <c r="C1494" s="77" t="s">
        <v>439</v>
      </c>
      <c r="D1494" s="78" t="s">
        <v>1901</v>
      </c>
    </row>
    <row r="1495" spans="3:4">
      <c r="C1495" s="77" t="s">
        <v>439</v>
      </c>
      <c r="D1495" s="78" t="s">
        <v>917</v>
      </c>
    </row>
    <row r="1496" spans="3:4">
      <c r="C1496" s="77" t="s">
        <v>439</v>
      </c>
      <c r="D1496" s="78" t="s">
        <v>1236</v>
      </c>
    </row>
    <row r="1497" spans="3:4">
      <c r="C1497" s="77" t="s">
        <v>439</v>
      </c>
      <c r="D1497" s="78" t="s">
        <v>919</v>
      </c>
    </row>
    <row r="1498" spans="3:4">
      <c r="C1498" s="77" t="s">
        <v>439</v>
      </c>
      <c r="D1498" s="78" t="s">
        <v>1902</v>
      </c>
    </row>
    <row r="1499" spans="3:4">
      <c r="C1499" s="77" t="s">
        <v>439</v>
      </c>
      <c r="D1499" s="78" t="s">
        <v>1903</v>
      </c>
    </row>
    <row r="1500" spans="3:4">
      <c r="C1500" s="77" t="s">
        <v>439</v>
      </c>
      <c r="D1500" s="78" t="s">
        <v>1904</v>
      </c>
    </row>
    <row r="1501" spans="3:4">
      <c r="C1501" s="77" t="s">
        <v>439</v>
      </c>
      <c r="D1501" s="78" t="s">
        <v>1905</v>
      </c>
    </row>
    <row r="1502" spans="3:4">
      <c r="C1502" s="77" t="s">
        <v>439</v>
      </c>
      <c r="D1502" s="78" t="s">
        <v>1906</v>
      </c>
    </row>
    <row r="1503" spans="3:4">
      <c r="C1503" s="77" t="s">
        <v>439</v>
      </c>
      <c r="D1503" s="78" t="s">
        <v>921</v>
      </c>
    </row>
    <row r="1504" spans="3:4">
      <c r="C1504" s="77" t="s">
        <v>1907</v>
      </c>
      <c r="D1504" s="78" t="s">
        <v>1908</v>
      </c>
    </row>
    <row r="1505" spans="3:4">
      <c r="C1505" s="77" t="s">
        <v>439</v>
      </c>
      <c r="D1505" s="78" t="s">
        <v>1909</v>
      </c>
    </row>
    <row r="1506" spans="3:4">
      <c r="C1506" s="77" t="s">
        <v>439</v>
      </c>
      <c r="D1506" s="78" t="s">
        <v>1910</v>
      </c>
    </row>
    <row r="1507" spans="3:4">
      <c r="C1507" s="77" t="s">
        <v>439</v>
      </c>
      <c r="D1507" s="78" t="s">
        <v>1911</v>
      </c>
    </row>
    <row r="1508" spans="3:4">
      <c r="C1508" s="77" t="s">
        <v>439</v>
      </c>
      <c r="D1508" s="78" t="s">
        <v>1912</v>
      </c>
    </row>
    <row r="1509" spans="3:4">
      <c r="C1509" s="77" t="s">
        <v>439</v>
      </c>
      <c r="D1509" s="78" t="s">
        <v>1913</v>
      </c>
    </row>
    <row r="1510" spans="3:4">
      <c r="C1510" s="77" t="s">
        <v>439</v>
      </c>
      <c r="D1510" s="78" t="s">
        <v>1914</v>
      </c>
    </row>
    <row r="1511" spans="3:4">
      <c r="C1511" s="77" t="s">
        <v>439</v>
      </c>
      <c r="D1511" s="78" t="s">
        <v>925</v>
      </c>
    </row>
    <row r="1512" spans="3:4">
      <c r="C1512" s="77" t="s">
        <v>439</v>
      </c>
      <c r="D1512" s="78" t="s">
        <v>1915</v>
      </c>
    </row>
    <row r="1513" spans="3:4">
      <c r="C1513" s="77" t="s">
        <v>439</v>
      </c>
      <c r="D1513" s="78" t="s">
        <v>1916</v>
      </c>
    </row>
    <row r="1514" spans="3:4">
      <c r="C1514" s="77" t="s">
        <v>439</v>
      </c>
      <c r="D1514" s="78" t="s">
        <v>1917</v>
      </c>
    </row>
    <row r="1515" spans="3:4">
      <c r="C1515" s="77" t="s">
        <v>439</v>
      </c>
      <c r="D1515" s="78" t="s">
        <v>1918</v>
      </c>
    </row>
    <row r="1516" spans="3:4">
      <c r="C1516" s="77" t="s">
        <v>439</v>
      </c>
      <c r="D1516" s="78" t="s">
        <v>1919</v>
      </c>
    </row>
    <row r="1517" spans="3:4">
      <c r="C1517" s="77" t="s">
        <v>439</v>
      </c>
      <c r="D1517" s="78" t="s">
        <v>1920</v>
      </c>
    </row>
    <row r="1518" spans="3:4">
      <c r="C1518" s="77" t="s">
        <v>439</v>
      </c>
      <c r="D1518" s="78" t="s">
        <v>1921</v>
      </c>
    </row>
    <row r="1519" spans="3:4">
      <c r="C1519" s="77" t="s">
        <v>439</v>
      </c>
      <c r="D1519" s="78" t="s">
        <v>1922</v>
      </c>
    </row>
    <row r="1520" spans="3:4">
      <c r="C1520" s="77" t="s">
        <v>439</v>
      </c>
      <c r="D1520" s="78" t="s">
        <v>1923</v>
      </c>
    </row>
    <row r="1521" spans="3:4">
      <c r="C1521" s="77" t="s">
        <v>439</v>
      </c>
      <c r="D1521" s="78" t="s">
        <v>1924</v>
      </c>
    </row>
    <row r="1522" spans="3:4">
      <c r="C1522" s="77" t="s">
        <v>439</v>
      </c>
      <c r="D1522" s="78" t="s">
        <v>1925</v>
      </c>
    </row>
    <row r="1523" spans="3:4">
      <c r="C1523" s="77" t="s">
        <v>439</v>
      </c>
      <c r="D1523" s="78" t="s">
        <v>1686</v>
      </c>
    </row>
    <row r="1524" spans="3:4">
      <c r="C1524" s="77" t="s">
        <v>439</v>
      </c>
      <c r="D1524" s="78" t="s">
        <v>1926</v>
      </c>
    </row>
    <row r="1525" spans="3:4">
      <c r="C1525" s="77" t="s">
        <v>439</v>
      </c>
      <c r="D1525" s="78" t="s">
        <v>1927</v>
      </c>
    </row>
    <row r="1526" spans="3:4">
      <c r="C1526" s="77" t="s">
        <v>439</v>
      </c>
      <c r="D1526" s="78" t="s">
        <v>1928</v>
      </c>
    </row>
    <row r="1527" spans="3:4">
      <c r="C1527" s="77" t="s">
        <v>439</v>
      </c>
      <c r="D1527" s="78" t="s">
        <v>922</v>
      </c>
    </row>
    <row r="1528" spans="3:4">
      <c r="C1528" s="77" t="s">
        <v>439</v>
      </c>
      <c r="D1528" s="78" t="s">
        <v>1929</v>
      </c>
    </row>
    <row r="1529" spans="3:4">
      <c r="C1529" s="77" t="s">
        <v>439</v>
      </c>
      <c r="D1529" s="78" t="s">
        <v>1930</v>
      </c>
    </row>
    <row r="1530" spans="3:4">
      <c r="C1530" s="77" t="s">
        <v>439</v>
      </c>
      <c r="D1530" s="78" t="s">
        <v>1931</v>
      </c>
    </row>
    <row r="1531" spans="3:4">
      <c r="C1531" s="77" t="s">
        <v>439</v>
      </c>
      <c r="D1531" s="78" t="s">
        <v>1932</v>
      </c>
    </row>
    <row r="1532" spans="3:4">
      <c r="C1532" s="77" t="s">
        <v>439</v>
      </c>
      <c r="D1532" s="78" t="s">
        <v>1933</v>
      </c>
    </row>
    <row r="1533" spans="3:4">
      <c r="C1533" s="77" t="s">
        <v>439</v>
      </c>
      <c r="D1533" s="78" t="s">
        <v>1934</v>
      </c>
    </row>
    <row r="1534" spans="3:4">
      <c r="C1534" s="77" t="s">
        <v>439</v>
      </c>
      <c r="D1534" s="78" t="s">
        <v>1935</v>
      </c>
    </row>
    <row r="1535" spans="3:4">
      <c r="C1535" s="77" t="s">
        <v>439</v>
      </c>
      <c r="D1535" s="78" t="s">
        <v>1936</v>
      </c>
    </row>
    <row r="1536" spans="3:4">
      <c r="C1536" s="77" t="s">
        <v>442</v>
      </c>
      <c r="D1536" s="78" t="s">
        <v>1937</v>
      </c>
    </row>
    <row r="1537" spans="3:4">
      <c r="C1537" s="77" t="s">
        <v>442</v>
      </c>
      <c r="D1537" s="78" t="s">
        <v>1938</v>
      </c>
    </row>
    <row r="1538" spans="3:4">
      <c r="C1538" s="77" t="s">
        <v>442</v>
      </c>
      <c r="D1538" s="78" t="s">
        <v>1939</v>
      </c>
    </row>
    <row r="1539" spans="3:4">
      <c r="C1539" s="77" t="s">
        <v>442</v>
      </c>
      <c r="D1539" s="78" t="s">
        <v>1940</v>
      </c>
    </row>
    <row r="1540" spans="3:4">
      <c r="C1540" s="77" t="s">
        <v>442</v>
      </c>
      <c r="D1540" s="78" t="s">
        <v>1941</v>
      </c>
    </row>
    <row r="1541" spans="3:4">
      <c r="C1541" s="77" t="s">
        <v>442</v>
      </c>
      <c r="D1541" s="78" t="s">
        <v>1942</v>
      </c>
    </row>
    <row r="1542" spans="3:4">
      <c r="C1542" s="77" t="s">
        <v>442</v>
      </c>
      <c r="D1542" s="78" t="s">
        <v>1943</v>
      </c>
    </row>
    <row r="1543" spans="3:4">
      <c r="C1543" s="77" t="s">
        <v>442</v>
      </c>
      <c r="D1543" s="78" t="s">
        <v>1944</v>
      </c>
    </row>
    <row r="1544" spans="3:4">
      <c r="C1544" s="77" t="s">
        <v>442</v>
      </c>
      <c r="D1544" s="78" t="s">
        <v>1945</v>
      </c>
    </row>
    <row r="1545" spans="3:4">
      <c r="C1545" s="77" t="s">
        <v>442</v>
      </c>
      <c r="D1545" s="78" t="s">
        <v>1946</v>
      </c>
    </row>
    <row r="1546" spans="3:4">
      <c r="C1546" s="77" t="s">
        <v>442</v>
      </c>
      <c r="D1546" s="78" t="s">
        <v>1947</v>
      </c>
    </row>
    <row r="1547" spans="3:4">
      <c r="C1547" s="77" t="s">
        <v>442</v>
      </c>
      <c r="D1547" s="78" t="s">
        <v>1948</v>
      </c>
    </row>
    <row r="1548" spans="3:4">
      <c r="C1548" s="77" t="s">
        <v>442</v>
      </c>
      <c r="D1548" s="78" t="s">
        <v>1949</v>
      </c>
    </row>
    <row r="1549" spans="3:4">
      <c r="C1549" s="77" t="s">
        <v>442</v>
      </c>
      <c r="D1549" s="78" t="s">
        <v>1950</v>
      </c>
    </row>
    <row r="1550" spans="3:4">
      <c r="C1550" s="77" t="s">
        <v>442</v>
      </c>
      <c r="D1550" s="78" t="s">
        <v>1951</v>
      </c>
    </row>
    <row r="1551" spans="3:4">
      <c r="C1551" s="77" t="s">
        <v>442</v>
      </c>
      <c r="D1551" s="78" t="s">
        <v>1952</v>
      </c>
    </row>
    <row r="1552" spans="3:4">
      <c r="C1552" s="77" t="s">
        <v>442</v>
      </c>
      <c r="D1552" s="78" t="s">
        <v>1953</v>
      </c>
    </row>
    <row r="1553" spans="3:4">
      <c r="C1553" s="77" t="s">
        <v>442</v>
      </c>
      <c r="D1553" s="78" t="s">
        <v>1954</v>
      </c>
    </row>
    <row r="1554" spans="3:4">
      <c r="C1554" s="77" t="s">
        <v>442</v>
      </c>
      <c r="D1554" s="78" t="s">
        <v>1955</v>
      </c>
    </row>
    <row r="1555" spans="3:4">
      <c r="C1555" s="77" t="s">
        <v>442</v>
      </c>
      <c r="D1555" s="78" t="s">
        <v>1956</v>
      </c>
    </row>
    <row r="1556" spans="3:4">
      <c r="C1556" s="77" t="s">
        <v>445</v>
      </c>
      <c r="D1556" s="78" t="s">
        <v>1238</v>
      </c>
    </row>
    <row r="1557" spans="3:4">
      <c r="C1557" s="77" t="s">
        <v>445</v>
      </c>
      <c r="D1557" s="78" t="s">
        <v>1957</v>
      </c>
    </row>
    <row r="1558" spans="3:4">
      <c r="C1558" s="77" t="s">
        <v>445</v>
      </c>
      <c r="D1558" s="78" t="s">
        <v>1958</v>
      </c>
    </row>
    <row r="1559" spans="3:4">
      <c r="C1559" s="77" t="s">
        <v>445</v>
      </c>
      <c r="D1559" s="78" t="s">
        <v>1959</v>
      </c>
    </row>
    <row r="1560" spans="3:4">
      <c r="C1560" s="77" t="s">
        <v>445</v>
      </c>
      <c r="D1560" s="78" t="s">
        <v>1960</v>
      </c>
    </row>
    <row r="1561" spans="3:4">
      <c r="C1561" s="77" t="s">
        <v>445</v>
      </c>
      <c r="D1561" s="78" t="s">
        <v>1961</v>
      </c>
    </row>
    <row r="1562" spans="3:4">
      <c r="C1562" s="77" t="s">
        <v>445</v>
      </c>
      <c r="D1562" s="78" t="s">
        <v>1962</v>
      </c>
    </row>
    <row r="1563" spans="3:4">
      <c r="C1563" s="77" t="s">
        <v>445</v>
      </c>
      <c r="D1563" s="78" t="s">
        <v>1963</v>
      </c>
    </row>
    <row r="1564" spans="3:4">
      <c r="C1564" s="77" t="s">
        <v>445</v>
      </c>
      <c r="D1564" s="78" t="s">
        <v>1964</v>
      </c>
    </row>
    <row r="1565" spans="3:4">
      <c r="C1565" s="77" t="s">
        <v>445</v>
      </c>
      <c r="D1565" s="78" t="s">
        <v>1965</v>
      </c>
    </row>
    <row r="1566" spans="3:4">
      <c r="C1566" s="77" t="s">
        <v>445</v>
      </c>
      <c r="D1566" s="78" t="s">
        <v>1966</v>
      </c>
    </row>
    <row r="1567" spans="3:4">
      <c r="C1567" s="77" t="s">
        <v>445</v>
      </c>
      <c r="D1567" s="78" t="s">
        <v>1967</v>
      </c>
    </row>
    <row r="1568" spans="3:4">
      <c r="C1568" s="77" t="s">
        <v>445</v>
      </c>
      <c r="D1568" s="78" t="s">
        <v>1968</v>
      </c>
    </row>
    <row r="1569" spans="3:4">
      <c r="C1569" s="77" t="s">
        <v>445</v>
      </c>
      <c r="D1569" s="78" t="s">
        <v>1969</v>
      </c>
    </row>
    <row r="1570" spans="3:4">
      <c r="C1570" s="77" t="s">
        <v>445</v>
      </c>
      <c r="D1570" s="78" t="s">
        <v>1970</v>
      </c>
    </row>
    <row r="1571" spans="3:4">
      <c r="C1571" s="77" t="s">
        <v>445</v>
      </c>
      <c r="D1571" s="78" t="s">
        <v>1971</v>
      </c>
    </row>
    <row r="1572" spans="3:4">
      <c r="C1572" s="77" t="s">
        <v>445</v>
      </c>
      <c r="D1572" s="78" t="s">
        <v>1972</v>
      </c>
    </row>
    <row r="1573" spans="3:4">
      <c r="C1573" s="77" t="s">
        <v>445</v>
      </c>
      <c r="D1573" s="78" t="s">
        <v>1973</v>
      </c>
    </row>
    <row r="1574" spans="3:4">
      <c r="C1574" s="77" t="s">
        <v>445</v>
      </c>
      <c r="D1574" s="78" t="s">
        <v>1974</v>
      </c>
    </row>
    <row r="1575" spans="3:4">
      <c r="C1575" s="77" t="s">
        <v>445</v>
      </c>
      <c r="D1575" s="78" t="s">
        <v>1975</v>
      </c>
    </row>
    <row r="1576" spans="3:4">
      <c r="C1576" s="77" t="s">
        <v>445</v>
      </c>
      <c r="D1576" s="78" t="s">
        <v>1976</v>
      </c>
    </row>
    <row r="1577" spans="3:4">
      <c r="C1577" s="77" t="s">
        <v>448</v>
      </c>
      <c r="D1577" s="78" t="s">
        <v>1977</v>
      </c>
    </row>
    <row r="1578" spans="3:4">
      <c r="C1578" s="77" t="s">
        <v>448</v>
      </c>
      <c r="D1578" s="78" t="s">
        <v>1978</v>
      </c>
    </row>
    <row r="1579" spans="3:4">
      <c r="C1579" s="77" t="s">
        <v>448</v>
      </c>
      <c r="D1579" s="78" t="s">
        <v>1979</v>
      </c>
    </row>
    <row r="1580" spans="3:4">
      <c r="C1580" s="77" t="s">
        <v>448</v>
      </c>
      <c r="D1580" s="78" t="s">
        <v>1980</v>
      </c>
    </row>
    <row r="1581" spans="3:4">
      <c r="C1581" s="77" t="s">
        <v>448</v>
      </c>
      <c r="D1581" s="78" t="s">
        <v>1981</v>
      </c>
    </row>
    <row r="1582" spans="3:4">
      <c r="C1582" s="77" t="s">
        <v>448</v>
      </c>
      <c r="D1582" s="78" t="s">
        <v>1982</v>
      </c>
    </row>
    <row r="1583" spans="3:4">
      <c r="C1583" s="77" t="s">
        <v>448</v>
      </c>
      <c r="D1583" s="78" t="s">
        <v>1983</v>
      </c>
    </row>
    <row r="1584" spans="3:4">
      <c r="C1584" s="77" t="s">
        <v>448</v>
      </c>
      <c r="D1584" s="78" t="s">
        <v>1984</v>
      </c>
    </row>
    <row r="1585" spans="3:4">
      <c r="C1585" s="77" t="s">
        <v>448</v>
      </c>
      <c r="D1585" s="78" t="s">
        <v>1985</v>
      </c>
    </row>
    <row r="1586" spans="3:4">
      <c r="C1586" s="77" t="s">
        <v>448</v>
      </c>
      <c r="D1586" s="78" t="s">
        <v>1986</v>
      </c>
    </row>
    <row r="1587" spans="3:4">
      <c r="C1587" s="77" t="s">
        <v>448</v>
      </c>
      <c r="D1587" s="78" t="s">
        <v>1987</v>
      </c>
    </row>
    <row r="1588" spans="3:4">
      <c r="C1588" s="77" t="s">
        <v>448</v>
      </c>
      <c r="D1588" s="78" t="s">
        <v>1988</v>
      </c>
    </row>
    <row r="1589" spans="3:4">
      <c r="C1589" s="77" t="s">
        <v>448</v>
      </c>
      <c r="D1589" s="78" t="s">
        <v>1989</v>
      </c>
    </row>
    <row r="1590" spans="3:4">
      <c r="C1590" s="77" t="s">
        <v>448</v>
      </c>
      <c r="D1590" s="78" t="s">
        <v>1990</v>
      </c>
    </row>
    <row r="1591" spans="3:4">
      <c r="C1591" s="77" t="s">
        <v>448</v>
      </c>
      <c r="D1591" s="78" t="s">
        <v>947</v>
      </c>
    </row>
    <row r="1592" spans="3:4">
      <c r="C1592" s="77" t="s">
        <v>448</v>
      </c>
      <c r="D1592" s="78" t="s">
        <v>1991</v>
      </c>
    </row>
    <row r="1593" spans="3:4">
      <c r="C1593" s="77" t="s">
        <v>448</v>
      </c>
      <c r="D1593" s="78" t="s">
        <v>1992</v>
      </c>
    </row>
    <row r="1594" spans="3:4">
      <c r="C1594" s="77" t="s">
        <v>448</v>
      </c>
      <c r="D1594" s="78" t="s">
        <v>1993</v>
      </c>
    </row>
    <row r="1595" spans="3:4">
      <c r="C1595" s="77" t="s">
        <v>448</v>
      </c>
      <c r="D1595" s="78" t="s">
        <v>1994</v>
      </c>
    </row>
    <row r="1596" spans="3:4">
      <c r="C1596" s="77" t="s">
        <v>448</v>
      </c>
      <c r="D1596" s="78" t="s">
        <v>1995</v>
      </c>
    </row>
    <row r="1597" spans="3:4">
      <c r="C1597" s="77" t="s">
        <v>448</v>
      </c>
      <c r="D1597" s="78" t="s">
        <v>1996</v>
      </c>
    </row>
    <row r="1598" spans="3:4">
      <c r="C1598" s="77" t="s">
        <v>448</v>
      </c>
      <c r="D1598" s="78" t="s">
        <v>1997</v>
      </c>
    </row>
    <row r="1599" spans="3:4">
      <c r="C1599" s="77" t="s">
        <v>448</v>
      </c>
      <c r="D1599" s="78" t="s">
        <v>1061</v>
      </c>
    </row>
    <row r="1600" spans="3:4">
      <c r="C1600" s="77" t="s">
        <v>448</v>
      </c>
      <c r="D1600" s="78" t="s">
        <v>1998</v>
      </c>
    </row>
    <row r="1601" spans="3:4">
      <c r="C1601" s="77" t="s">
        <v>448</v>
      </c>
      <c r="D1601" s="78" t="s">
        <v>1504</v>
      </c>
    </row>
    <row r="1602" spans="3:4">
      <c r="C1602" s="77" t="s">
        <v>448</v>
      </c>
      <c r="D1602" s="78" t="s">
        <v>1999</v>
      </c>
    </row>
    <row r="1603" spans="3:4">
      <c r="C1603" s="77" t="s">
        <v>448</v>
      </c>
      <c r="D1603" s="78" t="s">
        <v>2000</v>
      </c>
    </row>
    <row r="1604" spans="3:4">
      <c r="C1604" s="77" t="s">
        <v>448</v>
      </c>
      <c r="D1604" s="78" t="s">
        <v>2001</v>
      </c>
    </row>
    <row r="1605" spans="3:4">
      <c r="C1605" s="77" t="s">
        <v>448</v>
      </c>
      <c r="D1605" s="78" t="s">
        <v>2002</v>
      </c>
    </row>
    <row r="1606" spans="3:4">
      <c r="C1606" s="77" t="s">
        <v>448</v>
      </c>
      <c r="D1606" s="78" t="s">
        <v>2003</v>
      </c>
    </row>
    <row r="1607" spans="3:4">
      <c r="C1607" s="77" t="s">
        <v>448</v>
      </c>
      <c r="D1607" s="78" t="s">
        <v>2004</v>
      </c>
    </row>
    <row r="1608" spans="3:4">
      <c r="C1608" s="77" t="s">
        <v>448</v>
      </c>
      <c r="D1608" s="78" t="s">
        <v>2005</v>
      </c>
    </row>
    <row r="1609" spans="3:4">
      <c r="C1609" s="77" t="s">
        <v>448</v>
      </c>
      <c r="D1609" s="78" t="s">
        <v>2006</v>
      </c>
    </row>
    <row r="1610" spans="3:4">
      <c r="C1610" s="77" t="s">
        <v>448</v>
      </c>
      <c r="D1610" s="78" t="s">
        <v>2007</v>
      </c>
    </row>
    <row r="1611" spans="3:4">
      <c r="C1611" s="77" t="s">
        <v>448</v>
      </c>
      <c r="D1611" s="78" t="s">
        <v>2008</v>
      </c>
    </row>
    <row r="1612" spans="3:4">
      <c r="C1612" s="77" t="s">
        <v>448</v>
      </c>
      <c r="D1612" s="78" t="s">
        <v>2009</v>
      </c>
    </row>
    <row r="1613" spans="3:4">
      <c r="C1613" s="77" t="s">
        <v>448</v>
      </c>
      <c r="D1613" s="78" t="s">
        <v>2010</v>
      </c>
    </row>
    <row r="1614" spans="3:4">
      <c r="C1614" s="77" t="s">
        <v>448</v>
      </c>
      <c r="D1614" s="78" t="s">
        <v>2011</v>
      </c>
    </row>
    <row r="1615" spans="3:4">
      <c r="C1615" s="77" t="s">
        <v>448</v>
      </c>
      <c r="D1615" s="78" t="s">
        <v>2012</v>
      </c>
    </row>
    <row r="1616" spans="3:4">
      <c r="C1616" s="77" t="s">
        <v>448</v>
      </c>
      <c r="D1616" s="78" t="s">
        <v>2013</v>
      </c>
    </row>
    <row r="1617" spans="3:4">
      <c r="C1617" s="77" t="s">
        <v>448</v>
      </c>
      <c r="D1617" s="78" t="s">
        <v>2014</v>
      </c>
    </row>
    <row r="1618" spans="3:4">
      <c r="C1618" s="77" t="s">
        <v>448</v>
      </c>
      <c r="D1618" s="78" t="s">
        <v>2015</v>
      </c>
    </row>
    <row r="1619" spans="3:4">
      <c r="C1619" s="77" t="s">
        <v>448</v>
      </c>
      <c r="D1619" s="78" t="s">
        <v>2016</v>
      </c>
    </row>
    <row r="1620" spans="3:4">
      <c r="C1620" s="77" t="s">
        <v>448</v>
      </c>
      <c r="D1620" s="78" t="s">
        <v>2017</v>
      </c>
    </row>
    <row r="1621" spans="3:4">
      <c r="C1621" s="77" t="s">
        <v>448</v>
      </c>
      <c r="D1621" s="78" t="s">
        <v>2018</v>
      </c>
    </row>
    <row r="1622" spans="3:4">
      <c r="C1622" s="77" t="s">
        <v>451</v>
      </c>
      <c r="D1622" s="78" t="s">
        <v>2019</v>
      </c>
    </row>
    <row r="1623" spans="3:4">
      <c r="C1623" s="77" t="s">
        <v>451</v>
      </c>
      <c r="D1623" s="78" t="s">
        <v>2020</v>
      </c>
    </row>
    <row r="1624" spans="3:4">
      <c r="C1624" s="77" t="s">
        <v>451</v>
      </c>
      <c r="D1624" s="78" t="s">
        <v>2021</v>
      </c>
    </row>
    <row r="1625" spans="3:4">
      <c r="C1625" s="77" t="s">
        <v>451</v>
      </c>
      <c r="D1625" s="78" t="s">
        <v>2022</v>
      </c>
    </row>
    <row r="1626" spans="3:4">
      <c r="C1626" s="77" t="s">
        <v>451</v>
      </c>
      <c r="D1626" s="78" t="s">
        <v>2023</v>
      </c>
    </row>
    <row r="1627" spans="3:4">
      <c r="C1627" s="77" t="s">
        <v>451</v>
      </c>
      <c r="D1627" s="78" t="s">
        <v>2024</v>
      </c>
    </row>
    <row r="1628" spans="3:4">
      <c r="C1628" s="77" t="s">
        <v>451</v>
      </c>
      <c r="D1628" s="78" t="s">
        <v>2025</v>
      </c>
    </row>
    <row r="1629" spans="3:4">
      <c r="C1629" s="77" t="s">
        <v>451</v>
      </c>
      <c r="D1629" s="78" t="s">
        <v>2026</v>
      </c>
    </row>
    <row r="1630" spans="3:4">
      <c r="C1630" s="77" t="s">
        <v>451</v>
      </c>
      <c r="D1630" s="78" t="s">
        <v>2027</v>
      </c>
    </row>
    <row r="1631" spans="3:4">
      <c r="C1631" s="77" t="s">
        <v>451</v>
      </c>
      <c r="D1631" s="78" t="s">
        <v>2028</v>
      </c>
    </row>
    <row r="1632" spans="3:4">
      <c r="C1632" s="77" t="s">
        <v>451</v>
      </c>
      <c r="D1632" s="78" t="s">
        <v>2029</v>
      </c>
    </row>
    <row r="1633" spans="3:4">
      <c r="C1633" s="77" t="s">
        <v>451</v>
      </c>
      <c r="D1633" s="78" t="s">
        <v>2030</v>
      </c>
    </row>
    <row r="1634" spans="3:4">
      <c r="C1634" s="77" t="s">
        <v>451</v>
      </c>
      <c r="D1634" s="78" t="s">
        <v>2031</v>
      </c>
    </row>
    <row r="1635" spans="3:4">
      <c r="C1635" s="77" t="s">
        <v>451</v>
      </c>
      <c r="D1635" s="78" t="s">
        <v>2032</v>
      </c>
    </row>
    <row r="1636" spans="3:4">
      <c r="C1636" s="77" t="s">
        <v>451</v>
      </c>
      <c r="D1636" s="78" t="s">
        <v>2033</v>
      </c>
    </row>
    <row r="1637" spans="3:4">
      <c r="C1637" s="77" t="s">
        <v>451</v>
      </c>
      <c r="D1637" s="78" t="s">
        <v>2034</v>
      </c>
    </row>
    <row r="1638" spans="3:4">
      <c r="C1638" s="77" t="s">
        <v>451</v>
      </c>
      <c r="D1638" s="78" t="s">
        <v>2035</v>
      </c>
    </row>
    <row r="1639" spans="3:4">
      <c r="C1639" s="77" t="s">
        <v>451</v>
      </c>
      <c r="D1639" s="78" t="s">
        <v>2036</v>
      </c>
    </row>
    <row r="1640" spans="3:4">
      <c r="C1640" s="77" t="s">
        <v>454</v>
      </c>
      <c r="D1640" s="78" t="s">
        <v>2037</v>
      </c>
    </row>
    <row r="1641" spans="3:4">
      <c r="C1641" s="77" t="s">
        <v>454</v>
      </c>
      <c r="D1641" s="78" t="s">
        <v>2038</v>
      </c>
    </row>
    <row r="1642" spans="3:4">
      <c r="C1642" s="77" t="s">
        <v>454</v>
      </c>
      <c r="D1642" s="78" t="s">
        <v>2039</v>
      </c>
    </row>
    <row r="1643" spans="3:4">
      <c r="C1643" s="77" t="s">
        <v>454</v>
      </c>
      <c r="D1643" s="78" t="s">
        <v>2040</v>
      </c>
    </row>
    <row r="1644" spans="3:4">
      <c r="C1644" s="77" t="s">
        <v>454</v>
      </c>
      <c r="D1644" s="78" t="s">
        <v>2041</v>
      </c>
    </row>
    <row r="1645" spans="3:4">
      <c r="C1645" s="77" t="s">
        <v>454</v>
      </c>
      <c r="D1645" s="78" t="s">
        <v>2042</v>
      </c>
    </row>
    <row r="1646" spans="3:4">
      <c r="C1646" s="77" t="s">
        <v>454</v>
      </c>
      <c r="D1646" s="78" t="s">
        <v>2043</v>
      </c>
    </row>
    <row r="1647" spans="3:4">
      <c r="C1647" s="77" t="s">
        <v>454</v>
      </c>
      <c r="D1647" s="78" t="s">
        <v>2044</v>
      </c>
    </row>
    <row r="1648" spans="3:4">
      <c r="C1648" s="77" t="s">
        <v>454</v>
      </c>
      <c r="D1648" s="78" t="s">
        <v>2045</v>
      </c>
    </row>
    <row r="1649" spans="3:4">
      <c r="C1649" s="77" t="s">
        <v>454</v>
      </c>
      <c r="D1649" s="78" t="s">
        <v>2046</v>
      </c>
    </row>
    <row r="1650" spans="3:4">
      <c r="C1650" s="77" t="s">
        <v>454</v>
      </c>
      <c r="D1650" s="78" t="s">
        <v>2047</v>
      </c>
    </row>
    <row r="1651" spans="3:4">
      <c r="C1651" s="77" t="s">
        <v>454</v>
      </c>
      <c r="D1651" s="78" t="s">
        <v>2048</v>
      </c>
    </row>
    <row r="1652" spans="3:4">
      <c r="C1652" s="77" t="s">
        <v>454</v>
      </c>
      <c r="D1652" s="78" t="s">
        <v>2049</v>
      </c>
    </row>
    <row r="1653" spans="3:4">
      <c r="C1653" s="77" t="s">
        <v>454</v>
      </c>
      <c r="D1653" s="78" t="s">
        <v>2050</v>
      </c>
    </row>
    <row r="1654" spans="3:4">
      <c r="C1654" s="77" t="s">
        <v>454</v>
      </c>
      <c r="D1654" s="78" t="s">
        <v>2051</v>
      </c>
    </row>
    <row r="1655" spans="3:4">
      <c r="C1655" s="77" t="s">
        <v>454</v>
      </c>
      <c r="D1655" s="78" t="s">
        <v>2052</v>
      </c>
    </row>
    <row r="1656" spans="3:4">
      <c r="C1656" s="77" t="s">
        <v>454</v>
      </c>
      <c r="D1656" s="78" t="s">
        <v>2053</v>
      </c>
    </row>
    <row r="1657" spans="3:4">
      <c r="C1657" s="77" t="s">
        <v>454</v>
      </c>
      <c r="D1657" s="78" t="s">
        <v>2054</v>
      </c>
    </row>
    <row r="1658" spans="3:4">
      <c r="C1658" s="77" t="s">
        <v>454</v>
      </c>
      <c r="D1658" s="78" t="s">
        <v>2055</v>
      </c>
    </row>
    <row r="1659" spans="3:4">
      <c r="C1659" s="77" t="s">
        <v>454</v>
      </c>
      <c r="D1659" s="78" t="s">
        <v>2056</v>
      </c>
    </row>
    <row r="1660" spans="3:4">
      <c r="C1660" s="77" t="s">
        <v>454</v>
      </c>
      <c r="D1660" s="78" t="s">
        <v>2057</v>
      </c>
    </row>
    <row r="1661" spans="3:4">
      <c r="C1661" s="77" t="s">
        <v>454</v>
      </c>
      <c r="D1661" s="78" t="s">
        <v>2058</v>
      </c>
    </row>
    <row r="1662" spans="3:4">
      <c r="C1662" s="77" t="s">
        <v>454</v>
      </c>
      <c r="D1662" s="78" t="s">
        <v>997</v>
      </c>
    </row>
    <row r="1663" spans="3:4">
      <c r="C1663" s="77" t="s">
        <v>454</v>
      </c>
      <c r="D1663" s="78" t="s">
        <v>2059</v>
      </c>
    </row>
    <row r="1664" spans="3:4">
      <c r="C1664" s="77" t="s">
        <v>454</v>
      </c>
      <c r="D1664" s="78" t="s">
        <v>2060</v>
      </c>
    </row>
    <row r="1665" spans="3:4">
      <c r="C1665" s="77" t="s">
        <v>454</v>
      </c>
      <c r="D1665" s="78" t="s">
        <v>2061</v>
      </c>
    </row>
    <row r="1666" spans="3:4">
      <c r="C1666" s="77" t="s">
        <v>457</v>
      </c>
      <c r="D1666" s="78" t="s">
        <v>2062</v>
      </c>
    </row>
    <row r="1667" spans="3:4">
      <c r="C1667" s="77" t="s">
        <v>457</v>
      </c>
      <c r="D1667" s="78" t="s">
        <v>2063</v>
      </c>
    </row>
    <row r="1668" spans="3:4">
      <c r="C1668" s="77" t="s">
        <v>457</v>
      </c>
      <c r="D1668" s="78" t="s">
        <v>2064</v>
      </c>
    </row>
    <row r="1669" spans="3:4">
      <c r="C1669" s="77" t="s">
        <v>457</v>
      </c>
      <c r="D1669" s="78" t="s">
        <v>2065</v>
      </c>
    </row>
    <row r="1670" spans="3:4">
      <c r="C1670" s="77" t="s">
        <v>457</v>
      </c>
      <c r="D1670" s="78" t="s">
        <v>2066</v>
      </c>
    </row>
    <row r="1671" spans="3:4">
      <c r="C1671" s="77" t="s">
        <v>457</v>
      </c>
      <c r="D1671" s="78" t="s">
        <v>2067</v>
      </c>
    </row>
    <row r="1672" spans="3:4">
      <c r="C1672" s="77" t="s">
        <v>457</v>
      </c>
      <c r="D1672" s="78" t="s">
        <v>2068</v>
      </c>
    </row>
    <row r="1673" spans="3:4">
      <c r="C1673" s="77" t="s">
        <v>457</v>
      </c>
      <c r="D1673" s="78" t="s">
        <v>2069</v>
      </c>
    </row>
    <row r="1674" spans="3:4">
      <c r="C1674" s="77" t="s">
        <v>457</v>
      </c>
      <c r="D1674" s="78" t="s">
        <v>2070</v>
      </c>
    </row>
    <row r="1675" spans="3:4">
      <c r="C1675" s="77" t="s">
        <v>457</v>
      </c>
      <c r="D1675" s="78" t="s">
        <v>2071</v>
      </c>
    </row>
    <row r="1676" spans="3:4">
      <c r="C1676" s="77" t="s">
        <v>457</v>
      </c>
      <c r="D1676" s="78" t="s">
        <v>2072</v>
      </c>
    </row>
    <row r="1677" spans="3:4">
      <c r="C1677" s="77" t="s">
        <v>457</v>
      </c>
      <c r="D1677" s="78" t="s">
        <v>2073</v>
      </c>
    </row>
    <row r="1678" spans="3:4">
      <c r="C1678" s="77" t="s">
        <v>457</v>
      </c>
      <c r="D1678" s="78" t="s">
        <v>2074</v>
      </c>
    </row>
    <row r="1679" spans="3:4">
      <c r="C1679" s="77" t="s">
        <v>457</v>
      </c>
      <c r="D1679" s="78" t="s">
        <v>2075</v>
      </c>
    </row>
    <row r="1680" spans="3:4">
      <c r="C1680" s="77" t="s">
        <v>457</v>
      </c>
      <c r="D1680" s="78" t="s">
        <v>2076</v>
      </c>
    </row>
    <row r="1681" spans="3:4">
      <c r="C1681" s="77" t="s">
        <v>457</v>
      </c>
      <c r="D1681" s="78" t="s">
        <v>2077</v>
      </c>
    </row>
    <row r="1682" spans="3:4">
      <c r="C1682" s="77" t="s">
        <v>457</v>
      </c>
      <c r="D1682" s="78" t="s">
        <v>2078</v>
      </c>
    </row>
    <row r="1683" spans="3:4">
      <c r="C1683" s="77" t="s">
        <v>457</v>
      </c>
      <c r="D1683" s="78" t="s">
        <v>2079</v>
      </c>
    </row>
    <row r="1684" spans="3:4">
      <c r="C1684" s="77" t="s">
        <v>457</v>
      </c>
      <c r="D1684" s="78" t="s">
        <v>2080</v>
      </c>
    </row>
    <row r="1685" spans="3:4">
      <c r="C1685" s="77" t="s">
        <v>457</v>
      </c>
      <c r="D1685" s="78" t="s">
        <v>2081</v>
      </c>
    </row>
    <row r="1686" spans="3:4">
      <c r="C1686" s="77" t="s">
        <v>457</v>
      </c>
      <c r="D1686" s="78" t="s">
        <v>2082</v>
      </c>
    </row>
    <row r="1687" spans="3:4">
      <c r="C1687" s="77" t="s">
        <v>457</v>
      </c>
      <c r="D1687" s="78" t="s">
        <v>2083</v>
      </c>
    </row>
    <row r="1688" spans="3:4">
      <c r="C1688" s="77" t="s">
        <v>457</v>
      </c>
      <c r="D1688" s="78" t="s">
        <v>2084</v>
      </c>
    </row>
    <row r="1689" spans="3:4">
      <c r="C1689" s="77" t="s">
        <v>457</v>
      </c>
      <c r="D1689" s="78" t="s">
        <v>2085</v>
      </c>
    </row>
    <row r="1690" spans="3:4">
      <c r="C1690" s="77" t="s">
        <v>457</v>
      </c>
      <c r="D1690" s="78" t="s">
        <v>2086</v>
      </c>
    </row>
    <row r="1691" spans="3:4">
      <c r="C1691" s="77" t="s">
        <v>457</v>
      </c>
      <c r="D1691" s="78" t="s">
        <v>2087</v>
      </c>
    </row>
    <row r="1692" spans="3:4">
      <c r="C1692" s="77" t="s">
        <v>457</v>
      </c>
      <c r="D1692" s="78" t="s">
        <v>2088</v>
      </c>
    </row>
    <row r="1693" spans="3:4">
      <c r="C1693" s="77" t="s">
        <v>457</v>
      </c>
      <c r="D1693" s="78" t="s">
        <v>2089</v>
      </c>
    </row>
    <row r="1694" spans="3:4">
      <c r="C1694" s="77" t="s">
        <v>457</v>
      </c>
      <c r="D1694" s="78" t="s">
        <v>2090</v>
      </c>
    </row>
    <row r="1695" spans="3:4">
      <c r="C1695" s="77" t="s">
        <v>457</v>
      </c>
      <c r="D1695" s="78" t="s">
        <v>2091</v>
      </c>
    </row>
    <row r="1696" spans="3:4">
      <c r="C1696" s="77" t="s">
        <v>457</v>
      </c>
      <c r="D1696" s="78" t="s">
        <v>2092</v>
      </c>
    </row>
    <row r="1697" spans="3:4">
      <c r="C1697" s="77" t="s">
        <v>457</v>
      </c>
      <c r="D1697" s="78" t="s">
        <v>2093</v>
      </c>
    </row>
    <row r="1698" spans="3:4">
      <c r="C1698" s="77" t="s">
        <v>457</v>
      </c>
      <c r="D1698" s="78" t="s">
        <v>2094</v>
      </c>
    </row>
    <row r="1699" spans="3:4">
      <c r="C1699" s="77" t="s">
        <v>457</v>
      </c>
      <c r="D1699" s="78" t="s">
        <v>2095</v>
      </c>
    </row>
    <row r="1700" spans="3:4">
      <c r="C1700" s="77" t="s">
        <v>457</v>
      </c>
      <c r="D1700" s="78" t="s">
        <v>2096</v>
      </c>
    </row>
    <row r="1701" spans="3:4">
      <c r="C1701" s="77" t="s">
        <v>457</v>
      </c>
      <c r="D1701" s="78" t="s">
        <v>2097</v>
      </c>
    </row>
    <row r="1702" spans="3:4">
      <c r="C1702" s="77" t="s">
        <v>457</v>
      </c>
      <c r="D1702" s="78" t="s">
        <v>2098</v>
      </c>
    </row>
    <row r="1703" spans="3:4">
      <c r="C1703" s="77" t="s">
        <v>457</v>
      </c>
      <c r="D1703" s="78" t="s">
        <v>2099</v>
      </c>
    </row>
    <row r="1704" spans="3:4">
      <c r="C1704" s="77" t="s">
        <v>457</v>
      </c>
      <c r="D1704" s="78" t="s">
        <v>2100</v>
      </c>
    </row>
    <row r="1705" spans="3:4">
      <c r="C1705" s="77" t="s">
        <v>457</v>
      </c>
      <c r="D1705" s="78" t="s">
        <v>2101</v>
      </c>
    </row>
    <row r="1706" spans="3:4">
      <c r="C1706" s="77" t="s">
        <v>457</v>
      </c>
      <c r="D1706" s="78" t="s">
        <v>2102</v>
      </c>
    </row>
    <row r="1707" spans="3:4">
      <c r="C1707" s="77" t="s">
        <v>457</v>
      </c>
      <c r="D1707" s="78" t="s">
        <v>2103</v>
      </c>
    </row>
    <row r="1708" spans="3:4">
      <c r="C1708" s="77" t="s">
        <v>457</v>
      </c>
      <c r="D1708" s="78" t="s">
        <v>2104</v>
      </c>
    </row>
    <row r="1709" spans="3:4">
      <c r="C1709" s="77" t="s">
        <v>460</v>
      </c>
      <c r="D1709" s="78" t="s">
        <v>2105</v>
      </c>
    </row>
    <row r="1710" spans="3:4">
      <c r="C1710" s="77" t="s">
        <v>460</v>
      </c>
      <c r="D1710" s="78" t="s">
        <v>2106</v>
      </c>
    </row>
    <row r="1711" spans="3:4">
      <c r="C1711" s="77" t="s">
        <v>460</v>
      </c>
      <c r="D1711" s="78" t="s">
        <v>2107</v>
      </c>
    </row>
    <row r="1712" spans="3:4">
      <c r="C1712" s="77" t="s">
        <v>460</v>
      </c>
      <c r="D1712" s="78" t="s">
        <v>2108</v>
      </c>
    </row>
    <row r="1713" spans="3:4">
      <c r="C1713" s="77" t="s">
        <v>460</v>
      </c>
      <c r="D1713" s="78" t="s">
        <v>2109</v>
      </c>
    </row>
    <row r="1714" spans="3:4">
      <c r="C1714" s="77" t="s">
        <v>460</v>
      </c>
      <c r="D1714" s="78" t="s">
        <v>2110</v>
      </c>
    </row>
    <row r="1715" spans="3:4">
      <c r="C1715" s="77" t="s">
        <v>460</v>
      </c>
      <c r="D1715" s="78" t="s">
        <v>2111</v>
      </c>
    </row>
    <row r="1716" spans="3:4">
      <c r="C1716" s="77" t="s">
        <v>460</v>
      </c>
      <c r="D1716" s="78" t="s">
        <v>2112</v>
      </c>
    </row>
    <row r="1717" spans="3:4">
      <c r="C1717" s="77" t="s">
        <v>460</v>
      </c>
      <c r="D1717" s="78" t="s">
        <v>2113</v>
      </c>
    </row>
    <row r="1718" spans="3:4">
      <c r="C1718" s="77" t="s">
        <v>460</v>
      </c>
      <c r="D1718" s="78" t="s">
        <v>2114</v>
      </c>
    </row>
    <row r="1719" spans="3:4">
      <c r="C1719" s="77" t="s">
        <v>460</v>
      </c>
      <c r="D1719" s="78" t="s">
        <v>2115</v>
      </c>
    </row>
    <row r="1720" spans="3:4">
      <c r="C1720" s="77" t="s">
        <v>460</v>
      </c>
      <c r="D1720" s="78" t="s">
        <v>2116</v>
      </c>
    </row>
    <row r="1721" spans="3:4">
      <c r="C1721" s="77" t="s">
        <v>460</v>
      </c>
      <c r="D1721" s="78" t="s">
        <v>2117</v>
      </c>
    </row>
    <row r="1722" spans="3:4">
      <c r="C1722" s="77" t="s">
        <v>460</v>
      </c>
      <c r="D1722" s="78" t="s">
        <v>2118</v>
      </c>
    </row>
    <row r="1723" spans="3:4">
      <c r="C1723" s="77" t="s">
        <v>460</v>
      </c>
      <c r="D1723" s="78" t="s">
        <v>2119</v>
      </c>
    </row>
    <row r="1724" spans="3:4">
      <c r="C1724" s="77" t="s">
        <v>460</v>
      </c>
      <c r="D1724" s="78" t="s">
        <v>2120</v>
      </c>
    </row>
    <row r="1725" spans="3:4">
      <c r="C1725" s="77" t="s">
        <v>460</v>
      </c>
      <c r="D1725" s="78" t="s">
        <v>2121</v>
      </c>
    </row>
    <row r="1726" spans="3:4">
      <c r="C1726" s="77" t="s">
        <v>460</v>
      </c>
      <c r="D1726" s="78" t="s">
        <v>2122</v>
      </c>
    </row>
    <row r="1727" spans="3:4">
      <c r="C1727" s="77" t="s">
        <v>460</v>
      </c>
      <c r="D1727" s="78" t="s">
        <v>2123</v>
      </c>
    </row>
    <row r="1728" spans="3:4">
      <c r="C1728" s="77" t="s">
        <v>460</v>
      </c>
      <c r="D1728" s="78" t="s">
        <v>2124</v>
      </c>
    </row>
    <row r="1729" spans="3:4">
      <c r="C1729" s="77" t="s">
        <v>460</v>
      </c>
      <c r="D1729" s="78" t="s">
        <v>2125</v>
      </c>
    </row>
    <row r="1730" spans="3:4">
      <c r="C1730" s="77" t="s">
        <v>460</v>
      </c>
      <c r="D1730" s="78" t="s">
        <v>2126</v>
      </c>
    </row>
    <row r="1731" spans="3:4">
      <c r="C1731" s="77" t="s">
        <v>460</v>
      </c>
      <c r="D1731" s="78" t="s">
        <v>2127</v>
      </c>
    </row>
    <row r="1732" spans="3:4">
      <c r="C1732" s="77" t="s">
        <v>460</v>
      </c>
      <c r="D1732" s="78" t="s">
        <v>2128</v>
      </c>
    </row>
    <row r="1733" spans="3:4">
      <c r="C1733" s="77" t="s">
        <v>460</v>
      </c>
      <c r="D1733" s="78" t="s">
        <v>2129</v>
      </c>
    </row>
    <row r="1734" spans="3:4">
      <c r="C1734" s="77" t="s">
        <v>460</v>
      </c>
      <c r="D1734" s="78" t="s">
        <v>2130</v>
      </c>
    </row>
    <row r="1735" spans="3:4">
      <c r="C1735" s="77" t="s">
        <v>460</v>
      </c>
      <c r="D1735" s="78" t="s">
        <v>2131</v>
      </c>
    </row>
    <row r="1736" spans="3:4">
      <c r="C1736" s="77" t="s">
        <v>460</v>
      </c>
      <c r="D1736" s="78" t="s">
        <v>2132</v>
      </c>
    </row>
    <row r="1737" spans="3:4">
      <c r="C1737" s="77" t="s">
        <v>460</v>
      </c>
      <c r="D1737" s="78" t="s">
        <v>2133</v>
      </c>
    </row>
    <row r="1738" spans="3:4">
      <c r="C1738" s="77" t="s">
        <v>460</v>
      </c>
      <c r="D1738" s="78" t="s">
        <v>2134</v>
      </c>
    </row>
    <row r="1739" spans="3:4">
      <c r="C1739" s="77" t="s">
        <v>460</v>
      </c>
      <c r="D1739" s="78" t="s">
        <v>2135</v>
      </c>
    </row>
    <row r="1740" spans="3:4">
      <c r="C1740" s="77" t="s">
        <v>460</v>
      </c>
      <c r="D1740" s="78" t="s">
        <v>2136</v>
      </c>
    </row>
    <row r="1741" spans="3:4">
      <c r="C1741" s="77" t="s">
        <v>460</v>
      </c>
      <c r="D1741" s="78" t="s">
        <v>2137</v>
      </c>
    </row>
    <row r="1742" spans="3:4">
      <c r="C1742" s="77" t="s">
        <v>460</v>
      </c>
      <c r="D1742" s="78" t="s">
        <v>2138</v>
      </c>
    </row>
    <row r="1743" spans="3:4">
      <c r="C1743" s="77" t="s">
        <v>460</v>
      </c>
      <c r="D1743" s="78" t="s">
        <v>2139</v>
      </c>
    </row>
    <row r="1744" spans="3:4">
      <c r="C1744" s="77" t="s">
        <v>460</v>
      </c>
      <c r="D1744" s="78" t="s">
        <v>2140</v>
      </c>
    </row>
    <row r="1745" spans="3:4">
      <c r="C1745" s="77" t="s">
        <v>460</v>
      </c>
      <c r="D1745" s="78" t="s">
        <v>2141</v>
      </c>
    </row>
    <row r="1746" spans="3:4">
      <c r="C1746" s="77" t="s">
        <v>460</v>
      </c>
      <c r="D1746" s="78" t="s">
        <v>2142</v>
      </c>
    </row>
    <row r="1747" spans="3:4">
      <c r="C1747" s="77" t="s">
        <v>460</v>
      </c>
      <c r="D1747" s="78" t="s">
        <v>2143</v>
      </c>
    </row>
    <row r="1748" spans="3:4">
      <c r="C1748" s="77" t="s">
        <v>460</v>
      </c>
      <c r="D1748" s="78" t="s">
        <v>2144</v>
      </c>
    </row>
    <row r="1749" spans="3:4" ht="14.25" thickBot="1">
      <c r="C1749" s="84" t="s">
        <v>460</v>
      </c>
      <c r="D1749" s="85" t="s">
        <v>2145</v>
      </c>
    </row>
  </sheetData>
  <phoneticPr fontId="6"/>
  <dataValidations count="1">
    <dataValidation type="list" allowBlank="1" showInputMessage="1" showErrorMessage="1" sqref="M9" xr:uid="{CBA2346A-8A46-4CED-A71F-2527E20F00D8}">
      <formula1>"表示,非表示"</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5F7C-1B44-4ACA-B74D-21FBB37071E4}">
  <sheetPr>
    <pageSetUpPr fitToPage="1"/>
  </sheetPr>
  <dimension ref="A1:CJ73"/>
  <sheetViews>
    <sheetView showGridLines="0" tabSelected="1"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48" width="2.625" style="171" customWidth="1"/>
    <col min="49"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29" t="s">
        <v>2291</v>
      </c>
      <c r="O1" s="1129"/>
      <c r="P1" s="1129"/>
      <c r="Q1" s="1129"/>
      <c r="R1" s="1129"/>
      <c r="S1" s="1129"/>
      <c r="T1" s="1129"/>
      <c r="U1" s="1129"/>
      <c r="V1" s="1129"/>
      <c r="W1" s="1129"/>
      <c r="X1" s="1129"/>
      <c r="Y1" s="1129"/>
      <c r="Z1" s="1129"/>
      <c r="AA1" s="1129"/>
      <c r="AB1" s="1129"/>
      <c r="AC1" s="1129"/>
      <c r="AD1" s="1129"/>
      <c r="AE1" s="1129"/>
      <c r="AF1" s="985" t="s">
        <v>29</v>
      </c>
      <c r="AG1" s="985"/>
      <c r="AH1" s="985"/>
      <c r="AI1" s="986" t="str">
        <f>IF(G5="","",G5)</f>
        <v>東京都</v>
      </c>
      <c r="AJ1" s="986"/>
      <c r="AK1" s="986"/>
      <c r="AL1" s="986"/>
      <c r="AM1" s="986"/>
      <c r="AN1" s="986"/>
      <c r="AO1" s="986"/>
      <c r="AP1" s="986"/>
      <c r="AS1" s="1174" t="str">
        <f>B9&amp;G9&amp;L9</f>
        <v>処遇加算Ⅰ特定加算Ⅱベア加算なし</v>
      </c>
      <c r="AT1" s="1175"/>
      <c r="AU1" s="1175"/>
      <c r="AV1" s="1175"/>
      <c r="AW1" s="1175"/>
      <c r="AX1" s="1175"/>
      <c r="AY1" s="1175"/>
      <c r="AZ1" s="1175"/>
      <c r="BA1" s="1175"/>
      <c r="BB1" s="1175"/>
      <c r="BC1" s="1175"/>
      <c r="BD1" s="1175"/>
      <c r="BE1" s="1176"/>
      <c r="BF1" s="1173" t="str">
        <f>IFERROR(VLOOKUP(Y5,【参考】数式用!$AJ$2:$AK$24,2,FALSE),"")</f>
        <v>訪問介護</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29"/>
      <c r="O2" s="1129"/>
      <c r="P2" s="1129"/>
      <c r="Q2" s="1129"/>
      <c r="R2" s="1129"/>
      <c r="S2" s="1129"/>
      <c r="T2" s="1129"/>
      <c r="U2" s="1129"/>
      <c r="V2" s="1129"/>
      <c r="W2" s="1129"/>
      <c r="X2" s="1129"/>
      <c r="Y2" s="1129"/>
      <c r="Z2" s="1129"/>
      <c r="AA2" s="1129"/>
      <c r="AB2" s="1129"/>
      <c r="AC2" s="1129"/>
      <c r="AD2" s="1129"/>
      <c r="AE2" s="1129"/>
      <c r="AF2" s="173"/>
      <c r="AG2" s="173"/>
      <c r="AH2" s="173"/>
      <c r="AI2" s="173"/>
      <c r="AJ2" s="173"/>
      <c r="AK2" s="173"/>
      <c r="AL2" s="173"/>
      <c r="AM2" s="173"/>
      <c r="AN2" s="173"/>
      <c r="AO2" s="173"/>
      <c r="AP2" s="173"/>
      <c r="AQ2" s="176"/>
      <c r="AR2" s="176"/>
      <c r="CE2" s="987" t="s">
        <v>2393</v>
      </c>
      <c r="CF2" s="987"/>
      <c r="CG2" s="987"/>
      <c r="CH2" s="987"/>
      <c r="CI2" s="988">
        <f>IF(AI1&lt;&gt;"",1,"")</f>
        <v>1</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099" t="s">
        <v>2293</v>
      </c>
      <c r="C4" s="1099"/>
      <c r="D4" s="1099"/>
      <c r="E4" s="1099"/>
      <c r="F4" s="1099"/>
      <c r="G4" s="1099" t="s">
        <v>0</v>
      </c>
      <c r="H4" s="1099"/>
      <c r="I4" s="1099"/>
      <c r="J4" s="1100" t="s">
        <v>1</v>
      </c>
      <c r="K4" s="1100"/>
      <c r="L4" s="1100"/>
      <c r="M4" s="1100"/>
      <c r="N4" s="1100"/>
      <c r="O4" s="1100"/>
      <c r="P4" s="1101" t="s">
        <v>2162</v>
      </c>
      <c r="Q4" s="1102"/>
      <c r="R4" s="1102"/>
      <c r="S4" s="1103" t="s">
        <v>2</v>
      </c>
      <c r="T4" s="1104"/>
      <c r="U4" s="1104"/>
      <c r="V4" s="1104"/>
      <c r="W4" s="1104"/>
      <c r="X4" s="1104"/>
      <c r="Y4" s="1100" t="s">
        <v>3</v>
      </c>
      <c r="Z4" s="1100"/>
      <c r="AA4" s="1100"/>
      <c r="AB4" s="1100"/>
      <c r="AC4" s="1100"/>
      <c r="AD4" s="1100"/>
      <c r="AE4" s="1100" t="s">
        <v>2159</v>
      </c>
      <c r="AF4" s="1100"/>
      <c r="AG4" s="1100"/>
      <c r="AH4" s="1100"/>
      <c r="AI4" s="1100" t="s">
        <v>2160</v>
      </c>
      <c r="AJ4" s="1100"/>
      <c r="AK4" s="1100"/>
      <c r="AL4" s="1100"/>
      <c r="AM4" s="1100" t="s">
        <v>2158</v>
      </c>
      <c r="AN4" s="1100"/>
      <c r="AO4" s="1100"/>
      <c r="AP4" s="1100"/>
      <c r="AS4" s="183"/>
      <c r="AT4" s="1010" t="s">
        <v>2253</v>
      </c>
      <c r="AU4" s="1010" t="s">
        <v>2204</v>
      </c>
      <c r="AV4" s="1010" t="s">
        <v>2205</v>
      </c>
      <c r="AW4" s="1010" t="s">
        <v>2206</v>
      </c>
      <c r="AX4" s="1010" t="s">
        <v>2207</v>
      </c>
      <c r="AY4" s="1010" t="s">
        <v>2208</v>
      </c>
      <c r="AZ4" s="1010" t="s">
        <v>2252</v>
      </c>
      <c r="BA4" s="184"/>
      <c r="CE4" s="987" t="s">
        <v>2392</v>
      </c>
      <c r="CF4" s="987"/>
      <c r="CG4" s="987"/>
      <c r="CH4" s="987"/>
      <c r="CI4" s="995">
        <f>IF(OR(OR(G49="処遇加算Ⅰ",G49="処遇加算Ⅱ"),OR(AS48="処遇加算Ⅰ",AS48="処遇加算Ⅱ")),1,"")</f>
        <v>1</v>
      </c>
      <c r="CJ4" s="996"/>
    </row>
    <row r="5" spans="1:88" ht="33" customHeight="1">
      <c r="B5" s="1120">
        <v>1334567890</v>
      </c>
      <c r="C5" s="1120"/>
      <c r="D5" s="1120"/>
      <c r="E5" s="1120"/>
      <c r="F5" s="1120"/>
      <c r="G5" s="1121" t="s">
        <v>4</v>
      </c>
      <c r="H5" s="1121"/>
      <c r="I5" s="1121"/>
      <c r="J5" s="1122" t="s">
        <v>5</v>
      </c>
      <c r="K5" s="1122"/>
      <c r="L5" s="1122"/>
      <c r="M5" s="1123" t="s">
        <v>6</v>
      </c>
      <c r="N5" s="1123"/>
      <c r="O5" s="1123"/>
      <c r="P5" s="1124">
        <f>IF(Y5="","",IFERROR(INDEX(【参考】数式用3!$G$3:$I$451,MATCH(M5,【参考】数式用3!$F$3:$F$451,0),MATCH(VLOOKUP(Y5,【参考】数式用3!$J$2:$K$26,2,FALSE),【参考】数式用3!$G$2:$I$2,0)),10))</f>
        <v>11.4</v>
      </c>
      <c r="Q5" s="1125"/>
      <c r="R5" s="1125"/>
      <c r="S5" s="1126" t="s">
        <v>7</v>
      </c>
      <c r="T5" s="1127"/>
      <c r="U5" s="1127"/>
      <c r="V5" s="1127"/>
      <c r="W5" s="1127"/>
      <c r="X5" s="1128"/>
      <c r="Y5" s="1136" t="s">
        <v>260</v>
      </c>
      <c r="Z5" s="1136"/>
      <c r="AA5" s="1136"/>
      <c r="AB5" s="1136"/>
      <c r="AC5" s="1136"/>
      <c r="AD5" s="1136"/>
      <c r="AE5" s="1141">
        <v>225000</v>
      </c>
      <c r="AF5" s="1142"/>
      <c r="AG5" s="1142"/>
      <c r="AH5" s="1143"/>
      <c r="AI5" s="1141">
        <v>40000</v>
      </c>
      <c r="AJ5" s="1142"/>
      <c r="AK5" s="1142"/>
      <c r="AL5" s="1143"/>
      <c r="AM5" s="1144">
        <f>AE5-AI5</f>
        <v>185000</v>
      </c>
      <c r="AN5" s="1145"/>
      <c r="AO5" s="1145"/>
      <c r="AP5" s="1146"/>
      <c r="AS5" s="183"/>
      <c r="AT5" s="1010"/>
      <c r="AU5" s="1010"/>
      <c r="AV5" s="1010"/>
      <c r="AW5" s="1010"/>
      <c r="AX5" s="1010"/>
      <c r="AY5" s="1010"/>
      <c r="AZ5" s="1010"/>
      <c r="BA5" s="184"/>
      <c r="CE5" s="987" t="s">
        <v>2386</v>
      </c>
      <c r="CF5" s="987"/>
      <c r="CG5" s="987"/>
      <c r="CH5" s="987"/>
      <c r="CI5" s="995">
        <f>IF(OR(G49="処遇加算Ⅰ",AS48="処遇加算Ⅰ"),1,"")</f>
        <v>1</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1</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60" t="s">
        <v>2328</v>
      </c>
      <c r="C8" s="1061"/>
      <c r="D8" s="1061"/>
      <c r="E8" s="1061"/>
      <c r="F8" s="1061"/>
      <c r="G8" s="1061"/>
      <c r="H8" s="1061"/>
      <c r="I8" s="1061"/>
      <c r="J8" s="1061"/>
      <c r="K8" s="1061"/>
      <c r="L8" s="1061"/>
      <c r="M8" s="1061"/>
      <c r="N8" s="1061"/>
      <c r="O8" s="1061"/>
      <c r="P8" s="1061"/>
      <c r="Q8" s="1061"/>
      <c r="R8" s="1061"/>
      <c r="S8" s="1062"/>
      <c r="T8" s="1041" t="s">
        <v>14</v>
      </c>
      <c r="U8" s="1042"/>
      <c r="V8" s="1152" t="str">
        <f>IFERROR(IF(VLOOKUP(AS1,【参考】数式用2!E6:L23,3,FALSE)="","",VLOOKUP(AS1,【参考】数式用2!E6:L23,3,FALSE)),"")</f>
        <v>新加算Ⅱ</v>
      </c>
      <c r="W8" s="1153"/>
      <c r="X8" s="1153"/>
      <c r="Y8" s="1153"/>
      <c r="Z8" s="1154"/>
      <c r="AA8" s="1137" t="str">
        <f>IFERROR(VLOOKUP(AS1,【参考】数式用2!E6:L23,4,FALSE),"")</f>
        <v>補助金を取得する場合、４月からベア加算の算定が必要。その場合、６月以降は自然と新加算Ⅱに移行可能。</v>
      </c>
      <c r="AB8" s="1137"/>
      <c r="AC8" s="1137"/>
      <c r="AD8" s="1137"/>
      <c r="AE8" s="1137"/>
      <c r="AF8" s="1137"/>
      <c r="AG8" s="1137"/>
      <c r="AH8" s="1137"/>
      <c r="AI8" s="1137"/>
      <c r="AJ8" s="1137"/>
      <c r="AK8" s="1137"/>
      <c r="AL8" s="1137"/>
      <c r="AM8" s="1137"/>
      <c r="AN8" s="1137"/>
      <c r="AO8" s="1137"/>
      <c r="AP8" s="1138"/>
      <c r="AS8" s="183"/>
      <c r="AT8" s="991" t="str">
        <f>IF(L9="ベア加算","",IF(OR(V8="新加算Ⅰ",V8="新加算Ⅱ",V8="新加算Ⅲ",V8="新加算Ⅳ"),"○",""))</f>
        <v>○</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W8" s="991" t="str">
        <f>IF(OR(V8="新加算Ⅰ",V8="新加算Ⅱ",V8="新加算Ⅲ",V8="新加算Ⅴ(１)",V8="新加算Ⅴ(３)",V8="新加算Ⅴ(８)"),"○","")</f>
        <v>○</v>
      </c>
      <c r="AX8" s="991" t="str">
        <f>IF(OR(V8="新加算Ⅰ",V8="新加算Ⅱ",V8="新加算Ⅴ(１)",V8="新加算Ⅴ(２)",V8="新加算Ⅴ(３)",V8="新加算Ⅴ(４)",V8="新加算Ⅴ(５)",V8="新加算Ⅴ(６)",V8="新加算Ⅴ(７)",V8="新加算Ⅴ(９)",V8="新加算Ⅴ(10)",V8="新加算Ⅴ(12)"),"○","")</f>
        <v>○</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v>
      </c>
      <c r="BA8" s="184"/>
      <c r="CE8" s="1009" t="s">
        <v>2388</v>
      </c>
      <c r="CF8" s="1009"/>
      <c r="CG8" s="1009"/>
      <c r="CH8" s="1009"/>
      <c r="CI8" s="995" t="str">
        <f>IF(AND(AP62=1,AL41=""),1,"")</f>
        <v/>
      </c>
      <c r="CJ8" s="996"/>
    </row>
    <row r="9" spans="1:88" ht="26.25" customHeight="1">
      <c r="B9" s="1063" t="s">
        <v>9</v>
      </c>
      <c r="C9" s="1064"/>
      <c r="D9" s="1064"/>
      <c r="E9" s="1064"/>
      <c r="F9" s="1065"/>
      <c r="G9" s="1066" t="s">
        <v>10</v>
      </c>
      <c r="H9" s="1067"/>
      <c r="I9" s="1067"/>
      <c r="J9" s="1067"/>
      <c r="K9" s="1068"/>
      <c r="L9" s="1069" t="s">
        <v>11</v>
      </c>
      <c r="M9" s="1070"/>
      <c r="N9" s="1070"/>
      <c r="O9" s="1070"/>
      <c r="P9" s="1071"/>
      <c r="Q9" s="1058" t="s">
        <v>2200</v>
      </c>
      <c r="R9" s="1059"/>
      <c r="S9" s="1059"/>
      <c r="T9" s="1041"/>
      <c r="U9" s="1042"/>
      <c r="V9" s="1155">
        <f>IFERROR(VLOOKUP(Y5,【参考】数式用!$A$5:$AB$27,MATCH(V8,【参考】数式用!$B$4:$AB$4,0)+1,FALSE),"")</f>
        <v>0.224</v>
      </c>
      <c r="W9" s="1156"/>
      <c r="X9" s="1156"/>
      <c r="Y9" s="1156"/>
      <c r="Z9" s="1157"/>
      <c r="AA9" s="1139"/>
      <c r="AB9" s="1139"/>
      <c r="AC9" s="1139"/>
      <c r="AD9" s="1139"/>
      <c r="AE9" s="1139"/>
      <c r="AF9" s="1139"/>
      <c r="AG9" s="1139"/>
      <c r="AH9" s="1139"/>
      <c r="AI9" s="1139"/>
      <c r="AJ9" s="1139"/>
      <c r="AK9" s="1139"/>
      <c r="AL9" s="1139"/>
      <c r="AM9" s="1139"/>
      <c r="AN9" s="1139"/>
      <c r="AO9" s="1139"/>
      <c r="AP9" s="1140"/>
      <c r="AS9" s="183"/>
      <c r="AT9" s="992"/>
      <c r="AU9" s="992"/>
      <c r="AV9" s="992"/>
      <c r="AW9" s="992"/>
      <c r="AX9" s="992"/>
      <c r="AY9" s="992"/>
      <c r="AZ9" s="992"/>
      <c r="BA9" s="184"/>
      <c r="CE9" s="987" t="s">
        <v>2388</v>
      </c>
      <c r="CF9" s="987"/>
      <c r="CG9" s="987"/>
      <c r="CH9" s="987"/>
      <c r="CI9" s="995" t="str">
        <f>IF(OR(AH62=1,AP62=1),1,"")</f>
        <v/>
      </c>
      <c r="CJ9" s="996"/>
    </row>
    <row r="10" spans="1:88" ht="11.25" customHeight="1">
      <c r="B10" s="1077">
        <f>IFERROR(VLOOKUP(Y5,【参考】数式用!$A$5:$J$27,MATCH(B9,【参考】数式用!$B$4:$J$4,0)+1,0),"")</f>
        <v>0.13700000000000001</v>
      </c>
      <c r="C10" s="1078"/>
      <c r="D10" s="1078"/>
      <c r="E10" s="1078"/>
      <c r="F10" s="1079"/>
      <c r="G10" s="1077">
        <f>IFERROR(VLOOKUP(Y5,【参考】数式用!$A$5:$J$27,MATCH(G9,【参考】数式用!$B$4:$J$4,0)+1,0),"")</f>
        <v>4.2000000000000003E-2</v>
      </c>
      <c r="H10" s="1078"/>
      <c r="I10" s="1078"/>
      <c r="J10" s="1078"/>
      <c r="K10" s="1079"/>
      <c r="L10" s="1077">
        <f>IFERROR(VLOOKUP(Y5,【参考】数式用!$A$5:$J$27,MATCH(L9,【参考】数式用!$B$4:$J$4,0)+1,0),"")</f>
        <v>0</v>
      </c>
      <c r="M10" s="1078"/>
      <c r="N10" s="1078"/>
      <c r="O10" s="1078"/>
      <c r="P10" s="1079"/>
      <c r="Q10" s="1036">
        <f>SUM(B10,G10,L10)</f>
        <v>0.17900000000000002</v>
      </c>
      <c r="R10" s="1037"/>
      <c r="S10" s="1037"/>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1</v>
      </c>
      <c r="CJ10" s="996"/>
    </row>
    <row r="11" spans="1:88" s="194" customFormat="1" ht="20.25" customHeight="1" thickBot="1">
      <c r="B11" s="1080"/>
      <c r="C11" s="1081"/>
      <c r="D11" s="1081"/>
      <c r="E11" s="1081"/>
      <c r="F11" s="1082"/>
      <c r="G11" s="1080"/>
      <c r="H11" s="1081"/>
      <c r="I11" s="1081"/>
      <c r="J11" s="1081"/>
      <c r="K11" s="1082"/>
      <c r="L11" s="1080"/>
      <c r="M11" s="1081"/>
      <c r="N11" s="1081"/>
      <c r="O11" s="1081"/>
      <c r="P11" s="1082"/>
      <c r="Q11" s="1036"/>
      <c r="R11" s="1037"/>
      <c r="S11" s="1037"/>
      <c r="T11" s="1043"/>
      <c r="U11" s="1042"/>
      <c r="V11" s="1119" t="str">
        <f>IFERROR(IF(VLOOKUP(AS1,【参考】数式用2!E6:L23,5,FALSE)="","",VLOOKUP(AS1,【参考】数式用2!E6:L23,5,FALSE)),"")</f>
        <v>新加算Ⅴ(３)</v>
      </c>
      <c r="W11" s="1119"/>
      <c r="X11" s="1119"/>
      <c r="Y11" s="1119"/>
      <c r="Z11" s="1119"/>
      <c r="AA11" s="1137" t="str">
        <f>IFERROR(VLOOKUP(AS1,【参考】数式用2!E6:L23,6,FALSE),"")</f>
        <v>４月からベア加算を算定せず、６月から月額賃金改善要件Ⅱも満たさない場合、Ⅴ(３)となる。なお、R7年度以降は月額賃金改善要件Ⅱが必要。</v>
      </c>
      <c r="AB11" s="1137"/>
      <c r="AC11" s="1137"/>
      <c r="AD11" s="1137"/>
      <c r="AE11" s="1137"/>
      <c r="AF11" s="1137"/>
      <c r="AG11" s="1137"/>
      <c r="AH11" s="1137"/>
      <c r="AI11" s="1137"/>
      <c r="AJ11" s="1137"/>
      <c r="AK11" s="1137"/>
      <c r="AL11" s="1137"/>
      <c r="AM11" s="1137"/>
      <c r="AN11" s="1137"/>
      <c r="AO11" s="1137"/>
      <c r="AP11" s="113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W11" s="991" t="str">
        <f>IF(OR(V11="新加算Ⅰ",V11="新加算Ⅱ",V11="新加算Ⅲ",V11="新加算Ⅴ(１)",V11="新加算Ⅴ(３)",V11="新加算Ⅴ(８)"),"○","")</f>
        <v>○</v>
      </c>
      <c r="AX11" s="991" t="str">
        <f>IF(OR(V11="新加算Ⅰ",V11="新加算Ⅱ",V11="新加算Ⅴ(１)",V11="新加算Ⅴ(２)",V11="新加算Ⅴ(３)",V11="新加算Ⅴ(４)",V11="新加算Ⅴ(５)",V11="新加算Ⅴ(６)",V11="新加算Ⅴ(７)",V11="新加算Ⅴ(９)",V11="新加算Ⅴ(10)",V11="新加算Ⅴ(12)"),"○","")</f>
        <v>○</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v>
      </c>
      <c r="BA11" s="200"/>
    </row>
    <row r="12" spans="1:88" ht="25.5" customHeight="1" thickBot="1">
      <c r="A12" s="178"/>
      <c r="B12" s="1118" t="str">
        <f>IF(OR(B9="",G9="",L9=""),"！色付きのセルに現在算定している加算の区分を埋めてください。","⇒（３）のボタンからそれぞれの要件の充足予定を選択してください。")</f>
        <v>⇒（３）のボタンからそれぞれの要件の充足予定を選択してください。</v>
      </c>
      <c r="C12" s="1118"/>
      <c r="D12" s="1118"/>
      <c r="E12" s="1118"/>
      <c r="F12" s="1118"/>
      <c r="G12" s="1118"/>
      <c r="H12" s="1118"/>
      <c r="I12" s="1118"/>
      <c r="J12" s="1118"/>
      <c r="K12" s="1118"/>
      <c r="L12" s="1118"/>
      <c r="M12" s="1118"/>
      <c r="N12" s="1118"/>
      <c r="O12" s="1118"/>
      <c r="P12" s="1118"/>
      <c r="Q12" s="1118"/>
      <c r="R12" s="1118"/>
      <c r="S12" s="1118"/>
      <c r="T12" s="1043"/>
      <c r="U12" s="1042"/>
      <c r="V12" s="1132">
        <f>IFERROR(VLOOKUP(Y5,【参考】数式用!$A$5:$AB$27,MATCH(V11,【参考】数式用!$B$4:$AB$4,0)+1,FALSE),"")</f>
        <v>0.2</v>
      </c>
      <c r="W12" s="1132"/>
      <c r="X12" s="1132"/>
      <c r="Y12" s="1132"/>
      <c r="Z12" s="1132"/>
      <c r="AA12" s="1139"/>
      <c r="AB12" s="1139"/>
      <c r="AC12" s="1139"/>
      <c r="AD12" s="1139"/>
      <c r="AE12" s="1139"/>
      <c r="AF12" s="1139"/>
      <c r="AG12" s="1139"/>
      <c r="AH12" s="1139"/>
      <c r="AI12" s="1139"/>
      <c r="AJ12" s="1139"/>
      <c r="AK12" s="1139"/>
      <c r="AL12" s="1139"/>
      <c r="AM12" s="1139"/>
      <c r="AN12" s="1139"/>
      <c r="AO12" s="1139"/>
      <c r="AP12" s="1140"/>
      <c r="AS12" s="183"/>
      <c r="AT12" s="992"/>
      <c r="AU12" s="992"/>
      <c r="AV12" s="992"/>
      <c r="AW12" s="992"/>
      <c r="AX12" s="992"/>
      <c r="AY12" s="992"/>
      <c r="AZ12" s="992"/>
      <c r="BA12" s="184"/>
    </row>
    <row r="13" spans="1:88" ht="12" customHeight="1">
      <c r="A13" s="178"/>
      <c r="B13" s="1092" t="s">
        <v>2288</v>
      </c>
      <c r="C13" s="1093"/>
      <c r="D13" s="1093"/>
      <c r="E13" s="1093"/>
      <c r="F13" s="1093"/>
      <c r="G13" s="1093"/>
      <c r="H13" s="1093"/>
      <c r="I13" s="1093"/>
      <c r="J13" s="1093"/>
      <c r="K13" s="1093"/>
      <c r="L13" s="1093"/>
      <c r="M13" s="1093"/>
      <c r="N13" s="1093"/>
      <c r="O13" s="1093"/>
      <c r="P13" s="1093"/>
      <c r="Q13" s="1093"/>
      <c r="R13" s="1093"/>
      <c r="S13" s="1094"/>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95"/>
      <c r="C14" s="1096"/>
      <c r="D14" s="1096"/>
      <c r="E14" s="1096"/>
      <c r="F14" s="1096"/>
      <c r="G14" s="1096"/>
      <c r="H14" s="1096"/>
      <c r="I14" s="1096"/>
      <c r="J14" s="1096"/>
      <c r="K14" s="1096"/>
      <c r="L14" s="1096"/>
      <c r="M14" s="1096"/>
      <c r="N14" s="1096"/>
      <c r="O14" s="1096"/>
      <c r="P14" s="1096"/>
      <c r="Q14" s="1096"/>
      <c r="R14" s="1096"/>
      <c r="S14" s="1097"/>
      <c r="U14" s="202"/>
      <c r="V14" s="1119" t="str">
        <f>IFERROR(IF(VLOOKUP(AS1,【参考】数式用2!E6:L23,7,FALSE)="","",VLOOKUP(AS1,【参考】数式用2!E6:L23,7,FALSE)),"")</f>
        <v/>
      </c>
      <c r="W14" s="1119"/>
      <c r="X14" s="1119"/>
      <c r="Y14" s="1119"/>
      <c r="Z14" s="1119"/>
      <c r="AA14" s="1147">
        <f>IFERROR(VLOOKUP(AS1,【参考】数式用2!E6:L23,8,FALSE),"")</f>
        <v>0</v>
      </c>
      <c r="AB14" s="1137"/>
      <c r="AC14" s="1137"/>
      <c r="AD14" s="1137"/>
      <c r="AE14" s="1137"/>
      <c r="AF14" s="1137"/>
      <c r="AG14" s="1137"/>
      <c r="AH14" s="1137"/>
      <c r="AI14" s="1137"/>
      <c r="AJ14" s="1137"/>
      <c r="AK14" s="1137"/>
      <c r="AL14" s="1137"/>
      <c r="AM14" s="1137"/>
      <c r="AN14" s="1137"/>
      <c r="AO14" s="1137"/>
      <c r="AP14" s="113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83" t="s">
        <v>2282</v>
      </c>
      <c r="C15" s="1084"/>
      <c r="D15" s="147">
        <v>6</v>
      </c>
      <c r="E15" s="203" t="s">
        <v>2283</v>
      </c>
      <c r="F15" s="147">
        <v>4</v>
      </c>
      <c r="G15" s="203" t="s">
        <v>2284</v>
      </c>
      <c r="H15" s="1085" t="s">
        <v>2285</v>
      </c>
      <c r="I15" s="1085"/>
      <c r="J15" s="1098"/>
      <c r="K15" s="147">
        <v>7</v>
      </c>
      <c r="L15" s="203" t="s">
        <v>2283</v>
      </c>
      <c r="M15" s="147">
        <v>3</v>
      </c>
      <c r="N15" s="203" t="s">
        <v>2284</v>
      </c>
      <c r="O15" s="203" t="s">
        <v>2286</v>
      </c>
      <c r="P15" s="204">
        <f>(K15*12+M15)-(D15*12+F15)+1</f>
        <v>12</v>
      </c>
      <c r="Q15" s="1085" t="s">
        <v>2287</v>
      </c>
      <c r="R15" s="1085"/>
      <c r="S15" s="205" t="s">
        <v>74</v>
      </c>
      <c r="U15" s="202"/>
      <c r="V15" s="1086" t="str">
        <f>IFERROR(VLOOKUP(Y5,【参考】数式用!$A$5:$AB$27,MATCH(V14,【参考】数式用!$B$4:$AB$4,0)+1,FALSE),"")</f>
        <v/>
      </c>
      <c r="W15" s="1087"/>
      <c r="X15" s="1087"/>
      <c r="Y15" s="1087"/>
      <c r="Z15" s="1088"/>
      <c r="AA15" s="1133"/>
      <c r="AB15" s="1134"/>
      <c r="AC15" s="1134"/>
      <c r="AD15" s="1134"/>
      <c r="AE15" s="1134"/>
      <c r="AF15" s="1134"/>
      <c r="AG15" s="1134"/>
      <c r="AH15" s="1134"/>
      <c r="AI15" s="1134"/>
      <c r="AJ15" s="1134"/>
      <c r="AK15" s="1134"/>
      <c r="AL15" s="1134"/>
      <c r="AM15" s="1134"/>
      <c r="AN15" s="1134"/>
      <c r="AO15" s="1134"/>
      <c r="AP15" s="114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202"/>
      <c r="V16" s="1089"/>
      <c r="W16" s="1090"/>
      <c r="X16" s="1090"/>
      <c r="Y16" s="1090"/>
      <c r="Z16" s="1091"/>
      <c r="AA16" s="1149"/>
      <c r="AB16" s="1150"/>
      <c r="AC16" s="1150"/>
      <c r="AD16" s="1150"/>
      <c r="AE16" s="1150"/>
      <c r="AF16" s="1150"/>
      <c r="AG16" s="1150"/>
      <c r="AH16" s="1150"/>
      <c r="AI16" s="1150"/>
      <c r="AJ16" s="1150"/>
      <c r="AK16" s="1150"/>
      <c r="AL16" s="1150"/>
      <c r="AM16" s="1150"/>
      <c r="AN16" s="1150"/>
      <c r="AO16" s="1150"/>
      <c r="AP16" s="1151"/>
      <c r="AS16" s="183"/>
      <c r="AT16" s="992"/>
      <c r="AU16" s="992"/>
      <c r="AV16" s="992"/>
      <c r="AW16" s="992"/>
      <c r="AX16" s="992"/>
      <c r="AY16" s="992"/>
      <c r="AZ16" s="992"/>
      <c r="BA16" s="184"/>
    </row>
    <row r="17" spans="2:60" ht="6.75" customHeight="1" thickBot="1">
      <c r="T17" s="210"/>
      <c r="U17" s="210"/>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75" t="s">
        <v>2211</v>
      </c>
      <c r="C18" s="1075"/>
      <c r="D18" s="1075"/>
      <c r="E18" s="1075"/>
      <c r="F18" s="1075"/>
      <c r="G18" s="1075"/>
      <c r="H18" s="1075"/>
      <c r="I18" s="1075"/>
      <c r="J18" s="1075"/>
      <c r="K18" s="1075"/>
      <c r="L18" s="1075"/>
      <c r="M18" s="1075"/>
      <c r="N18" s="1075"/>
      <c r="O18" s="1075"/>
      <c r="P18" s="1075"/>
      <c r="Q18" s="1075"/>
      <c r="R18" s="1075"/>
      <c r="S18" s="1075"/>
      <c r="AI18" s="216"/>
      <c r="AJ18" s="216"/>
      <c r="AK18" s="216"/>
      <c r="AL18" s="216"/>
      <c r="AM18" s="216"/>
      <c r="AN18" s="216"/>
      <c r="AO18" s="216"/>
      <c r="AP18" s="216"/>
      <c r="AQ18" s="216"/>
    </row>
    <row r="19" spans="2:60" ht="6" customHeight="1" thickBot="1">
      <c r="B19" s="1075"/>
      <c r="C19" s="1075"/>
      <c r="D19" s="1075"/>
      <c r="E19" s="1075"/>
      <c r="F19" s="1075"/>
      <c r="G19" s="1075"/>
      <c r="H19" s="1075"/>
      <c r="I19" s="1075"/>
      <c r="J19" s="1075"/>
      <c r="K19" s="1075"/>
      <c r="L19" s="1075"/>
      <c r="M19" s="1075"/>
      <c r="N19" s="1075"/>
      <c r="O19" s="1075"/>
      <c r="P19" s="1075"/>
      <c r="Q19" s="1075"/>
      <c r="R19" s="1075"/>
      <c r="S19" s="1075"/>
      <c r="AI19" s="216"/>
      <c r="AJ19" s="216"/>
      <c r="AK19" s="216"/>
      <c r="AL19" s="216"/>
      <c r="AM19" s="216"/>
      <c r="AN19" s="216"/>
      <c r="AO19" s="216"/>
      <c r="AP19" s="216"/>
      <c r="AQ19" s="216"/>
    </row>
    <row r="20" spans="2:60" ht="12.95" customHeight="1">
      <c r="B20" s="1076"/>
      <c r="C20" s="1076"/>
      <c r="D20" s="1076"/>
      <c r="E20" s="1076"/>
      <c r="F20" s="1076"/>
      <c r="G20" s="1076"/>
      <c r="H20" s="1076"/>
      <c r="I20" s="1076"/>
      <c r="J20" s="1076"/>
      <c r="K20" s="1076"/>
      <c r="L20" s="1076"/>
      <c r="M20" s="1076"/>
      <c r="N20" s="1076"/>
      <c r="O20" s="1076"/>
      <c r="P20" s="1076"/>
      <c r="Q20" s="1076"/>
      <c r="R20" s="1076"/>
      <c r="S20" s="1076"/>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！R7年度以降、いずれの区分でも必要になる上、R6.4時点でのベア加算の算定がR6.2-5の補助金の要件となるため、早期の対応を推奨。</v>
      </c>
      <c r="AT20" s="999"/>
      <c r="AU20" s="999"/>
      <c r="AV20" s="999"/>
      <c r="AW20" s="999"/>
      <c r="AX20" s="999"/>
      <c r="AY20" s="999"/>
      <c r="AZ20" s="999"/>
      <c r="BA20" s="999"/>
      <c r="BB20" s="999"/>
      <c r="BC20" s="999"/>
      <c r="BD20" s="999"/>
      <c r="BE20" s="999"/>
      <c r="BF20" s="999"/>
      <c r="BG20" s="999"/>
      <c r="BH20" s="1000"/>
    </row>
    <row r="21" spans="2:60" ht="17.100000000000001" customHeight="1">
      <c r="B21" s="1112" t="s">
        <v>2295</v>
      </c>
      <c r="C21" s="1113"/>
      <c r="D21" s="1113"/>
      <c r="E21" s="1113"/>
      <c r="F21" s="1114"/>
      <c r="G21" s="1106" t="s">
        <v>245</v>
      </c>
      <c r="H21" s="1107"/>
      <c r="I21" s="1107"/>
      <c r="J21" s="1107"/>
      <c r="K21" s="1107"/>
      <c r="L21" s="1107"/>
      <c r="M21" s="1107"/>
      <c r="N21" s="1107"/>
      <c r="O21" s="1107"/>
      <c r="P21" s="1107"/>
      <c r="Q21" s="1107"/>
      <c r="R21" s="1107"/>
      <c r="S21" s="1107"/>
      <c r="T21" s="1108"/>
      <c r="U21" s="218"/>
      <c r="V21" s="219" t="str">
        <f>IFERROR(IF(L9="ベア加算","✓",""),"")</f>
        <v/>
      </c>
      <c r="W21" s="1007" t="s">
        <v>16</v>
      </c>
      <c r="X21" s="1007"/>
      <c r="Y21" s="1007"/>
      <c r="Z21" s="1007"/>
      <c r="AA21" s="1041" t="s">
        <v>14</v>
      </c>
      <c r="AB21" s="1042"/>
      <c r="AC21" s="220"/>
      <c r="AD21" s="1105" t="s">
        <v>16</v>
      </c>
      <c r="AE21" s="1105"/>
      <c r="AF21" s="1105"/>
      <c r="AG21" s="1105"/>
      <c r="AH21" s="1105"/>
      <c r="AI21" s="1041" t="s">
        <v>14</v>
      </c>
      <c r="AJ21" s="1042"/>
      <c r="AK21" s="221"/>
      <c r="AL21" s="1105" t="s">
        <v>16</v>
      </c>
      <c r="AM21" s="1105"/>
      <c r="AN21" s="1105"/>
      <c r="AO21" s="1105"/>
      <c r="AP21" s="1105"/>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115"/>
      <c r="C22" s="1116"/>
      <c r="D22" s="1116"/>
      <c r="E22" s="1116"/>
      <c r="F22" s="1117"/>
      <c r="G22" s="1109"/>
      <c r="H22" s="1110"/>
      <c r="I22" s="1110"/>
      <c r="J22" s="1110"/>
      <c r="K22" s="1110"/>
      <c r="L22" s="1110"/>
      <c r="M22" s="1110"/>
      <c r="N22" s="1110"/>
      <c r="O22" s="1110"/>
      <c r="P22" s="1110"/>
      <c r="Q22" s="1110"/>
      <c r="R22" s="1110"/>
      <c r="S22" s="1110"/>
      <c r="T22" s="1111"/>
      <c r="U22" s="218"/>
      <c r="V22" s="222" t="str">
        <f>IFERROR(IF(L9="ベア加算なし","✓",""),"")</f>
        <v>✓</v>
      </c>
      <c r="W22" s="1025" t="s">
        <v>17</v>
      </c>
      <c r="X22" s="1007"/>
      <c r="Y22" s="1026"/>
      <c r="Z22" s="1027"/>
      <c r="AA22" s="1041"/>
      <c r="AB22" s="1042"/>
      <c r="AC22" s="220"/>
      <c r="AD22" s="1007" t="s">
        <v>17</v>
      </c>
      <c r="AE22" s="1007"/>
      <c r="AF22" s="1007"/>
      <c r="AG22" s="1007"/>
      <c r="AH22" s="1007"/>
      <c r="AI22" s="1041"/>
      <c r="AJ22" s="1042"/>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112" t="s">
        <v>2219</v>
      </c>
      <c r="C24" s="1113"/>
      <c r="D24" s="1113"/>
      <c r="E24" s="1113"/>
      <c r="F24" s="1114"/>
      <c r="G24" s="1106" t="s">
        <v>246</v>
      </c>
      <c r="H24" s="1107"/>
      <c r="I24" s="1107"/>
      <c r="J24" s="1107"/>
      <c r="K24" s="1107"/>
      <c r="L24" s="1107"/>
      <c r="M24" s="1107"/>
      <c r="N24" s="1107"/>
      <c r="O24" s="1107"/>
      <c r="P24" s="1107"/>
      <c r="Q24" s="1107"/>
      <c r="R24" s="1107"/>
      <c r="S24" s="1107"/>
      <c r="T24" s="1108"/>
      <c r="U24" s="218"/>
      <c r="V24" s="219" t="str">
        <f>IFERROR(IF(OR(B9="処遇加算Ⅰ",B9="処遇加算Ⅱ"),"✓",""),"")</f>
        <v>✓</v>
      </c>
      <c r="W24" s="1072" t="s">
        <v>2254</v>
      </c>
      <c r="X24" s="1073"/>
      <c r="Y24" s="1073"/>
      <c r="Z24" s="1074"/>
      <c r="AA24" s="1041" t="s">
        <v>14</v>
      </c>
      <c r="AB24" s="1042"/>
      <c r="AC24" s="220"/>
      <c r="AD24" s="1057" t="s">
        <v>16</v>
      </c>
      <c r="AE24" s="1057"/>
      <c r="AF24" s="1057"/>
      <c r="AG24" s="1057"/>
      <c r="AH24" s="1057"/>
      <c r="AI24" s="1041" t="s">
        <v>14</v>
      </c>
      <c r="AJ24" s="1042"/>
      <c r="AK24" s="220"/>
      <c r="AL24" s="1057" t="s">
        <v>16</v>
      </c>
      <c r="AM24" s="1057"/>
      <c r="AN24" s="1057"/>
      <c r="AO24" s="1057"/>
      <c r="AP24" s="1057"/>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 r="B25" s="1160"/>
      <c r="C25" s="1161"/>
      <c r="D25" s="1161"/>
      <c r="E25" s="1161"/>
      <c r="F25" s="1162"/>
      <c r="G25" s="1133"/>
      <c r="H25" s="1134"/>
      <c r="I25" s="1134"/>
      <c r="J25" s="1134"/>
      <c r="K25" s="1134"/>
      <c r="L25" s="1134"/>
      <c r="M25" s="1134"/>
      <c r="N25" s="1134"/>
      <c r="O25" s="1134"/>
      <c r="P25" s="1134"/>
      <c r="Q25" s="1134"/>
      <c r="R25" s="1134"/>
      <c r="S25" s="1134"/>
      <c r="T25" s="1135"/>
      <c r="U25" s="218"/>
      <c r="V25" s="219" t="str">
        <f>IFERROR(IF(B9="処遇加算Ⅲ","✓",""),"")</f>
        <v/>
      </c>
      <c r="W25" s="1072" t="s">
        <v>21</v>
      </c>
      <c r="X25" s="1073"/>
      <c r="Y25" s="1073"/>
      <c r="Z25" s="1074"/>
      <c r="AA25" s="1041"/>
      <c r="AB25" s="1042"/>
      <c r="AC25" s="220"/>
      <c r="AD25" s="1008" t="s">
        <v>19</v>
      </c>
      <c r="AE25" s="1008"/>
      <c r="AF25" s="1008"/>
      <c r="AG25" s="1008"/>
      <c r="AH25" s="1008"/>
      <c r="AI25" s="1041"/>
      <c r="AJ25" s="1042"/>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115"/>
      <c r="C26" s="1116"/>
      <c r="D26" s="1116"/>
      <c r="E26" s="1116"/>
      <c r="F26" s="1117"/>
      <c r="G26" s="1109"/>
      <c r="H26" s="1110"/>
      <c r="I26" s="1110"/>
      <c r="J26" s="1110"/>
      <c r="K26" s="1110"/>
      <c r="L26" s="1110"/>
      <c r="M26" s="1110"/>
      <c r="N26" s="1110"/>
      <c r="O26" s="1110"/>
      <c r="P26" s="1110"/>
      <c r="Q26" s="1110"/>
      <c r="R26" s="1110"/>
      <c r="S26" s="1110"/>
      <c r="T26" s="1111"/>
      <c r="U26" s="192"/>
      <c r="V26" s="219" t="str">
        <f>IFERROR(IF(B9="処遇加算なし","✓",""),"")</f>
        <v/>
      </c>
      <c r="W26" s="1072" t="s">
        <v>2255</v>
      </c>
      <c r="X26" s="1073"/>
      <c r="Y26" s="1073"/>
      <c r="Z26" s="1074"/>
      <c r="AA26" s="1041"/>
      <c r="AB26" s="1042"/>
      <c r="AC26" s="220"/>
      <c r="AD26" s="1057" t="s">
        <v>17</v>
      </c>
      <c r="AE26" s="1057"/>
      <c r="AF26" s="1057"/>
      <c r="AG26" s="1057"/>
      <c r="AH26" s="1057"/>
      <c r="AI26" s="1041"/>
      <c r="AJ26" s="1042"/>
      <c r="AK26" s="221"/>
      <c r="AL26" s="1057" t="s">
        <v>17</v>
      </c>
      <c r="AM26" s="1057"/>
      <c r="AN26" s="1057"/>
      <c r="AO26" s="1057"/>
      <c r="AP26" s="1057"/>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228"/>
      <c r="AM27" s="228"/>
      <c r="AN27" s="228"/>
      <c r="AO27" s="228"/>
      <c r="AP27" s="228"/>
      <c r="AS27" s="229"/>
      <c r="AT27" s="229"/>
      <c r="AU27" s="229"/>
      <c r="AV27" s="229"/>
      <c r="AW27" s="229"/>
      <c r="AX27" s="229"/>
      <c r="AY27" s="229"/>
      <c r="AZ27" s="229"/>
      <c r="BA27" s="229"/>
      <c r="BB27" s="229"/>
      <c r="BC27" s="229"/>
      <c r="BD27" s="229"/>
      <c r="BE27" s="229"/>
      <c r="BF27" s="229"/>
      <c r="BG27" s="229"/>
      <c r="BH27" s="229"/>
    </row>
    <row r="28" spans="2:60" ht="18" customHeight="1">
      <c r="B28" s="1112" t="s">
        <v>2220</v>
      </c>
      <c r="C28" s="1113"/>
      <c r="D28" s="1113"/>
      <c r="E28" s="1113"/>
      <c r="F28" s="1114"/>
      <c r="G28" s="1107" t="s">
        <v>2217</v>
      </c>
      <c r="H28" s="1107"/>
      <c r="I28" s="1107"/>
      <c r="J28" s="1107"/>
      <c r="K28" s="1107"/>
      <c r="L28" s="1107"/>
      <c r="M28" s="1107"/>
      <c r="N28" s="1107"/>
      <c r="O28" s="1107"/>
      <c r="P28" s="1107"/>
      <c r="Q28" s="1107"/>
      <c r="R28" s="1107"/>
      <c r="S28" s="1107"/>
      <c r="T28" s="1108"/>
      <c r="U28" s="218"/>
      <c r="V28" s="219" t="str">
        <f>IFERROR(IF(OR(B9="処遇加算Ⅰ",B9="処遇加算Ⅱ"),"✓",""),"")</f>
        <v>✓</v>
      </c>
      <c r="W28" s="1072" t="s">
        <v>2254</v>
      </c>
      <c r="X28" s="1073"/>
      <c r="Y28" s="1073"/>
      <c r="Z28" s="1074"/>
      <c r="AA28" s="1041" t="s">
        <v>14</v>
      </c>
      <c r="AB28" s="1042"/>
      <c r="AC28" s="220"/>
      <c r="AD28" s="1057" t="s">
        <v>16</v>
      </c>
      <c r="AE28" s="1057"/>
      <c r="AF28" s="1057"/>
      <c r="AG28" s="1057"/>
      <c r="AH28" s="1057"/>
      <c r="AI28" s="1041" t="s">
        <v>14</v>
      </c>
      <c r="AJ28" s="1042"/>
      <c r="AK28" s="220"/>
      <c r="AL28" s="1057" t="s">
        <v>16</v>
      </c>
      <c r="AM28" s="1057"/>
      <c r="AN28" s="1057"/>
      <c r="AO28" s="1057"/>
      <c r="AP28" s="1057"/>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160"/>
      <c r="C29" s="1161"/>
      <c r="D29" s="1161"/>
      <c r="E29" s="1161"/>
      <c r="F29" s="1162"/>
      <c r="G29" s="1134"/>
      <c r="H29" s="1134"/>
      <c r="I29" s="1134"/>
      <c r="J29" s="1134"/>
      <c r="K29" s="1134"/>
      <c r="L29" s="1134"/>
      <c r="M29" s="1134"/>
      <c r="N29" s="1134"/>
      <c r="O29" s="1134"/>
      <c r="P29" s="1134"/>
      <c r="Q29" s="1134"/>
      <c r="R29" s="1134"/>
      <c r="S29" s="1134"/>
      <c r="T29" s="1135"/>
      <c r="U29" s="218"/>
      <c r="V29" s="219" t="str">
        <f>IFERROR(IF(B9="処遇加算Ⅲ","✓",""),"")</f>
        <v/>
      </c>
      <c r="W29" s="1072" t="s">
        <v>21</v>
      </c>
      <c r="X29" s="1073"/>
      <c r="Y29" s="1073"/>
      <c r="Z29" s="1074"/>
      <c r="AA29" s="1041"/>
      <c r="AB29" s="1042"/>
      <c r="AC29" s="220"/>
      <c r="AD29" s="1008" t="s">
        <v>19</v>
      </c>
      <c r="AE29" s="1008"/>
      <c r="AF29" s="1008"/>
      <c r="AG29" s="1008"/>
      <c r="AH29" s="1008"/>
      <c r="AI29" s="1041"/>
      <c r="AJ29" s="1042"/>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115"/>
      <c r="C30" s="1116"/>
      <c r="D30" s="1116"/>
      <c r="E30" s="1116"/>
      <c r="F30" s="1117"/>
      <c r="G30" s="1110"/>
      <c r="H30" s="1110"/>
      <c r="I30" s="1110"/>
      <c r="J30" s="1110"/>
      <c r="K30" s="1110"/>
      <c r="L30" s="1110"/>
      <c r="M30" s="1110"/>
      <c r="N30" s="1110"/>
      <c r="O30" s="1110"/>
      <c r="P30" s="1110"/>
      <c r="Q30" s="1110"/>
      <c r="R30" s="1110"/>
      <c r="S30" s="1110"/>
      <c r="T30" s="1111"/>
      <c r="U30" s="192"/>
      <c r="V30" s="219" t="str">
        <f>IFERROR(IF(B9="処遇加算なし","✓",""),"")</f>
        <v/>
      </c>
      <c r="W30" s="1072" t="s">
        <v>2255</v>
      </c>
      <c r="X30" s="1073"/>
      <c r="Y30" s="1073"/>
      <c r="Z30" s="1074"/>
      <c r="AA30" s="1041"/>
      <c r="AB30" s="1042"/>
      <c r="AC30" s="220"/>
      <c r="AD30" s="1057" t="s">
        <v>17</v>
      </c>
      <c r="AE30" s="1057"/>
      <c r="AF30" s="1057"/>
      <c r="AG30" s="1057"/>
      <c r="AH30" s="1057"/>
      <c r="AI30" s="1041"/>
      <c r="AJ30" s="1042"/>
      <c r="AK30" s="221"/>
      <c r="AL30" s="1057" t="s">
        <v>17</v>
      </c>
      <c r="AM30" s="1057"/>
      <c r="AN30" s="1057"/>
      <c r="AO30" s="1057"/>
      <c r="AP30" s="1057"/>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228"/>
      <c r="AM31" s="228"/>
      <c r="AN31" s="228"/>
      <c r="AO31" s="228"/>
      <c r="AP31" s="228"/>
      <c r="AS31" s="229"/>
      <c r="AT31" s="229"/>
      <c r="AU31" s="229"/>
      <c r="AV31" s="229"/>
      <c r="AW31" s="229"/>
      <c r="AX31" s="229"/>
      <c r="AY31" s="229"/>
      <c r="AZ31" s="229"/>
      <c r="BA31" s="229"/>
      <c r="BB31" s="229"/>
      <c r="BC31" s="229"/>
      <c r="BD31" s="229"/>
      <c r="BE31" s="229"/>
      <c r="BF31" s="229"/>
      <c r="BG31" s="229"/>
      <c r="BH31" s="229"/>
    </row>
    <row r="32" spans="2:60" ht="15" customHeight="1">
      <c r="B32" s="1018" t="s">
        <v>2221</v>
      </c>
      <c r="C32" s="1018"/>
      <c r="D32" s="1018"/>
      <c r="E32" s="1018"/>
      <c r="F32" s="1018"/>
      <c r="G32" s="1017" t="s">
        <v>2218</v>
      </c>
      <c r="H32" s="1017"/>
      <c r="I32" s="1017"/>
      <c r="J32" s="1017"/>
      <c r="K32" s="1017"/>
      <c r="L32" s="1017"/>
      <c r="M32" s="1017"/>
      <c r="N32" s="1017"/>
      <c r="O32" s="1017"/>
      <c r="P32" s="1017"/>
      <c r="Q32" s="1017"/>
      <c r="R32" s="1017"/>
      <c r="S32" s="1017"/>
      <c r="T32" s="1017"/>
      <c r="U32" s="218"/>
      <c r="V32" s="219" t="str">
        <f>IFERROR(IF(B9="処遇加算Ⅰ","✓",""),"")</f>
        <v>✓</v>
      </c>
      <c r="W32" s="1025" t="s">
        <v>16</v>
      </c>
      <c r="X32" s="1026"/>
      <c r="Y32" s="1026"/>
      <c r="Z32" s="1027"/>
      <c r="AA32" s="1043" t="s">
        <v>14</v>
      </c>
      <c r="AB32" s="1042"/>
      <c r="AC32" s="220"/>
      <c r="AD32" s="1057" t="s">
        <v>16</v>
      </c>
      <c r="AE32" s="1057"/>
      <c r="AF32" s="1057"/>
      <c r="AG32" s="1057"/>
      <c r="AH32" s="1057"/>
      <c r="AI32" s="1043" t="s">
        <v>14</v>
      </c>
      <c r="AJ32" s="1042"/>
      <c r="AK32" s="220"/>
      <c r="AL32" s="1057" t="s">
        <v>16</v>
      </c>
      <c r="AM32" s="1057"/>
      <c r="AN32" s="1057"/>
      <c r="AO32" s="1057"/>
      <c r="AP32" s="1057"/>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18"/>
      <c r="C33" s="1018"/>
      <c r="D33" s="1018"/>
      <c r="E33" s="1018"/>
      <c r="F33" s="1018"/>
      <c r="G33" s="1017"/>
      <c r="H33" s="1017"/>
      <c r="I33" s="1017"/>
      <c r="J33" s="1017"/>
      <c r="K33" s="1017"/>
      <c r="L33" s="1017"/>
      <c r="M33" s="1017"/>
      <c r="N33" s="1017"/>
      <c r="O33" s="1017"/>
      <c r="P33" s="1017"/>
      <c r="Q33" s="1017"/>
      <c r="R33" s="1017"/>
      <c r="S33" s="1017"/>
      <c r="T33" s="1017"/>
      <c r="U33" s="218"/>
      <c r="V33" s="219" t="str">
        <f>IFERROR(IF(AND(B9&lt;&gt;"",B9&lt;&gt;"処遇加算Ⅰ"),"✓",""),"")</f>
        <v/>
      </c>
      <c r="W33" s="1025" t="s">
        <v>17</v>
      </c>
      <c r="X33" s="1026"/>
      <c r="Y33" s="1026"/>
      <c r="Z33" s="1027"/>
      <c r="AA33" s="1043"/>
      <c r="AB33" s="1042"/>
      <c r="AC33" s="220"/>
      <c r="AD33" s="1168" t="s">
        <v>19</v>
      </c>
      <c r="AE33" s="1168"/>
      <c r="AF33" s="1168"/>
      <c r="AG33" s="1168"/>
      <c r="AH33" s="1168"/>
      <c r="AI33" s="1043"/>
      <c r="AJ33" s="1042"/>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18"/>
      <c r="C34" s="1018"/>
      <c r="D34" s="1018"/>
      <c r="E34" s="1018"/>
      <c r="F34" s="1018"/>
      <c r="G34" s="1017"/>
      <c r="H34" s="1017"/>
      <c r="I34" s="1017"/>
      <c r="J34" s="1017"/>
      <c r="K34" s="1017"/>
      <c r="L34" s="1017"/>
      <c r="M34" s="1017"/>
      <c r="N34" s="1017"/>
      <c r="O34" s="1017"/>
      <c r="P34" s="1017"/>
      <c r="Q34" s="1017"/>
      <c r="R34" s="1017"/>
      <c r="S34" s="1017"/>
      <c r="T34" s="1017"/>
      <c r="U34" s="192"/>
      <c r="V34" s="225"/>
      <c r="W34" s="197"/>
      <c r="X34" s="197"/>
      <c r="Y34" s="197"/>
      <c r="Z34" s="197"/>
      <c r="AA34" s="1043"/>
      <c r="AB34" s="1042"/>
      <c r="AC34" s="220"/>
      <c r="AD34" s="1007" t="s">
        <v>17</v>
      </c>
      <c r="AE34" s="1007"/>
      <c r="AF34" s="1007"/>
      <c r="AG34" s="1007"/>
      <c r="AH34" s="1007"/>
      <c r="AI34" s="1043"/>
      <c r="AJ34" s="1042"/>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18" t="s">
        <v>2222</v>
      </c>
      <c r="C36" s="1018"/>
      <c r="D36" s="1018"/>
      <c r="E36" s="1018"/>
      <c r="F36" s="1018"/>
      <c r="G36" s="1167" t="s">
        <v>2263</v>
      </c>
      <c r="H36" s="1167"/>
      <c r="I36" s="1167"/>
      <c r="J36" s="1167"/>
      <c r="K36" s="1167"/>
      <c r="L36" s="1167"/>
      <c r="M36" s="1167"/>
      <c r="N36" s="1167"/>
      <c r="O36" s="1167"/>
      <c r="P36" s="1167"/>
      <c r="Q36" s="1167"/>
      <c r="R36" s="1167"/>
      <c r="S36" s="1167"/>
      <c r="T36" s="1167"/>
      <c r="U36" s="218"/>
      <c r="V36" s="219" t="str">
        <f>IFERROR(IF(OR(G9="特定加算Ⅰ",G9="特定加算Ⅱ"),"✓",""),"")</f>
        <v>✓</v>
      </c>
      <c r="W36" s="1025" t="s">
        <v>16</v>
      </c>
      <c r="X36" s="1026"/>
      <c r="Y36" s="1026"/>
      <c r="Z36" s="1027"/>
      <c r="AA36" s="1041" t="s">
        <v>14</v>
      </c>
      <c r="AB36" s="1042"/>
      <c r="AC36" s="220"/>
      <c r="AD36" s="1007" t="s">
        <v>16</v>
      </c>
      <c r="AE36" s="1007"/>
      <c r="AF36" s="1007"/>
      <c r="AG36" s="1007"/>
      <c r="AH36" s="1007"/>
      <c r="AI36" s="1041" t="s">
        <v>14</v>
      </c>
      <c r="AJ36" s="1042"/>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18"/>
      <c r="C37" s="1018"/>
      <c r="D37" s="1018"/>
      <c r="E37" s="1018"/>
      <c r="F37" s="1018"/>
      <c r="G37" s="1167"/>
      <c r="H37" s="1167"/>
      <c r="I37" s="1167"/>
      <c r="J37" s="1167"/>
      <c r="K37" s="1167"/>
      <c r="L37" s="1167"/>
      <c r="M37" s="1167"/>
      <c r="N37" s="1167"/>
      <c r="O37" s="1167"/>
      <c r="P37" s="1167"/>
      <c r="Q37" s="1167"/>
      <c r="R37" s="1167"/>
      <c r="S37" s="1167"/>
      <c r="T37" s="1167"/>
      <c r="U37" s="218"/>
      <c r="V37" s="219" t="str">
        <f>IFERROR(IF(G9="特定加算なし","✓",""),"")</f>
        <v/>
      </c>
      <c r="W37" s="1025" t="s">
        <v>17</v>
      </c>
      <c r="X37" s="1026"/>
      <c r="Y37" s="1026"/>
      <c r="Z37" s="1027"/>
      <c r="AA37" s="1041"/>
      <c r="AB37" s="1042"/>
      <c r="AC37" s="1178" t="s">
        <v>2369</v>
      </c>
      <c r="AD37" s="1179"/>
      <c r="AE37" s="1179"/>
      <c r="AF37" s="1179"/>
      <c r="AG37" s="1180">
        <v>1</v>
      </c>
      <c r="AH37" s="1181"/>
      <c r="AI37" s="1041"/>
      <c r="AJ37" s="1042"/>
      <c r="AK37" s="1178" t="s">
        <v>2369</v>
      </c>
      <c r="AL37" s="1179"/>
      <c r="AM37" s="1179"/>
      <c r="AN37" s="1179"/>
      <c r="AO37" s="1180">
        <v>0</v>
      </c>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18"/>
      <c r="C38" s="1018"/>
      <c r="D38" s="1018"/>
      <c r="E38" s="1018"/>
      <c r="F38" s="1018"/>
      <c r="G38" s="1167"/>
      <c r="H38" s="1167"/>
      <c r="I38" s="1167"/>
      <c r="J38" s="1167"/>
      <c r="K38" s="1167"/>
      <c r="L38" s="1167"/>
      <c r="M38" s="1167"/>
      <c r="N38" s="1167"/>
      <c r="O38" s="1167"/>
      <c r="P38" s="1167"/>
      <c r="Q38" s="1167"/>
      <c r="R38" s="1167"/>
      <c r="S38" s="1167"/>
      <c r="T38" s="1167"/>
      <c r="U38" s="218"/>
      <c r="Z38" s="233"/>
      <c r="AA38" s="1043"/>
      <c r="AB38" s="1042"/>
      <c r="AC38" s="220"/>
      <c r="AD38" s="1007" t="s">
        <v>17</v>
      </c>
      <c r="AE38" s="1007"/>
      <c r="AF38" s="1007"/>
      <c r="AG38" s="1007"/>
      <c r="AH38" s="1007"/>
      <c r="AI38" s="1041"/>
      <c r="AJ38" s="1042"/>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229"/>
      <c r="AT39" s="229"/>
      <c r="AU39" s="229"/>
      <c r="AV39" s="229"/>
      <c r="AW39" s="229"/>
      <c r="AX39" s="229"/>
      <c r="AY39" s="229"/>
      <c r="AZ39" s="229"/>
      <c r="BA39" s="229"/>
      <c r="BB39" s="229"/>
      <c r="BC39" s="229"/>
      <c r="BD39" s="229"/>
      <c r="BE39" s="229"/>
      <c r="BF39" s="229"/>
      <c r="BG39" s="229"/>
      <c r="BH39" s="229"/>
    </row>
    <row r="40" spans="2:82" ht="17.100000000000001" customHeight="1">
      <c r="B40" s="1018" t="s">
        <v>2223</v>
      </c>
      <c r="C40" s="1018"/>
      <c r="D40" s="1018"/>
      <c r="E40" s="1018"/>
      <c r="F40" s="1018"/>
      <c r="G40" s="1017" t="str">
        <f>IFERROR(VLOOKUP(Y5,【参考】数式用!AS5:AT27,2,0),"")</f>
        <v>　特定事業所加算ⅠまたはⅡを算定する。</v>
      </c>
      <c r="H40" s="1017"/>
      <c r="I40" s="1017"/>
      <c r="J40" s="1017"/>
      <c r="K40" s="1017"/>
      <c r="L40" s="1017"/>
      <c r="M40" s="1017"/>
      <c r="N40" s="1017"/>
      <c r="O40" s="1017"/>
      <c r="P40" s="1017"/>
      <c r="Q40" s="1017"/>
      <c r="R40" s="1017"/>
      <c r="S40" s="1017"/>
      <c r="T40" s="1017"/>
      <c r="U40" s="192"/>
      <c r="V40" s="219" t="str">
        <f>IFERROR(IF(G9="特定加算Ⅰ","✓",""),"")</f>
        <v/>
      </c>
      <c r="W40" s="1025" t="s">
        <v>16</v>
      </c>
      <c r="X40" s="1026"/>
      <c r="Y40" s="1026"/>
      <c r="Z40" s="1027"/>
      <c r="AA40" s="1041" t="s">
        <v>14</v>
      </c>
      <c r="AB40" s="1042"/>
      <c r="AC40" s="220"/>
      <c r="AD40" s="1007" t="s">
        <v>16</v>
      </c>
      <c r="AE40" s="1007"/>
      <c r="AF40" s="1007"/>
      <c r="AG40" s="1007"/>
      <c r="AH40" s="1007"/>
      <c r="AI40" s="1041" t="s">
        <v>14</v>
      </c>
      <c r="AJ40" s="1042"/>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18"/>
      <c r="C41" s="1018"/>
      <c r="D41" s="1018"/>
      <c r="E41" s="1018"/>
      <c r="F41" s="1018"/>
      <c r="G41" s="1017"/>
      <c r="H41" s="1017"/>
      <c r="I41" s="1017"/>
      <c r="J41" s="1017"/>
      <c r="K41" s="1017"/>
      <c r="L41" s="1017"/>
      <c r="M41" s="1017"/>
      <c r="N41" s="1017"/>
      <c r="O41" s="1017"/>
      <c r="P41" s="1017"/>
      <c r="Q41" s="1017"/>
      <c r="R41" s="1017"/>
      <c r="S41" s="1017"/>
      <c r="T41" s="1017"/>
      <c r="U41" s="192"/>
      <c r="V41" s="219" t="str">
        <f>IFERROR(IF(OR(G9="特定加算Ⅱ",G9="特定加算なし"),"✓",""),"")</f>
        <v>✓</v>
      </c>
      <c r="W41" s="1025" t="s">
        <v>17</v>
      </c>
      <c r="X41" s="1026"/>
      <c r="Y41" s="1026"/>
      <c r="Z41" s="1027"/>
      <c r="AA41" s="1041"/>
      <c r="AB41" s="1042"/>
      <c r="AC41" s="234" t="s">
        <v>90</v>
      </c>
      <c r="AD41" s="1054"/>
      <c r="AE41" s="1055"/>
      <c r="AF41" s="1055"/>
      <c r="AG41" s="1055"/>
      <c r="AH41" s="1056"/>
      <c r="AI41" s="1041"/>
      <c r="AJ41" s="1042"/>
      <c r="AK41" s="234" t="s">
        <v>90</v>
      </c>
      <c r="AL41" s="1054"/>
      <c r="AM41" s="1055"/>
      <c r="AN41" s="1055"/>
      <c r="AO41" s="1055"/>
      <c r="AP41" s="1056"/>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18"/>
      <c r="C42" s="1018"/>
      <c r="D42" s="1018"/>
      <c r="E42" s="1018"/>
      <c r="F42" s="1018"/>
      <c r="G42" s="1017"/>
      <c r="H42" s="1017"/>
      <c r="I42" s="1017"/>
      <c r="J42" s="1017"/>
      <c r="K42" s="1017"/>
      <c r="L42" s="1017"/>
      <c r="M42" s="1017"/>
      <c r="N42" s="1017"/>
      <c r="O42" s="1017"/>
      <c r="P42" s="1017"/>
      <c r="Q42" s="1017"/>
      <c r="R42" s="1017"/>
      <c r="S42" s="1017"/>
      <c r="T42" s="1017"/>
      <c r="U42" s="192"/>
      <c r="V42" s="185"/>
      <c r="W42" s="235"/>
      <c r="X42" s="235"/>
      <c r="Y42" s="235"/>
      <c r="Z42" s="235"/>
      <c r="AA42" s="210"/>
      <c r="AB42" s="210"/>
      <c r="AC42" s="236"/>
      <c r="AD42" s="1007" t="s">
        <v>17</v>
      </c>
      <c r="AE42" s="1007"/>
      <c r="AF42" s="1007"/>
      <c r="AG42" s="1007"/>
      <c r="AH42" s="1007"/>
      <c r="AI42" s="210"/>
      <c r="AJ42" s="210"/>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18" t="s">
        <v>2224</v>
      </c>
      <c r="C44" s="1018"/>
      <c r="D44" s="1018"/>
      <c r="E44" s="1018"/>
      <c r="F44" s="1018"/>
      <c r="G44" s="1017" t="s">
        <v>2161</v>
      </c>
      <c r="H44" s="1017"/>
      <c r="I44" s="1017"/>
      <c r="J44" s="1017"/>
      <c r="K44" s="1017"/>
      <c r="L44" s="1017"/>
      <c r="M44" s="1017"/>
      <c r="N44" s="1017"/>
      <c r="O44" s="1017"/>
      <c r="P44" s="1017"/>
      <c r="Q44" s="1017"/>
      <c r="R44" s="1017"/>
      <c r="S44" s="1017"/>
      <c r="T44" s="1017"/>
      <c r="U44" s="218"/>
      <c r="V44" s="219" t="str">
        <f>IFERROR(IF(OR(G9="特定加算Ⅰ",G9="特定加算Ⅱ"),"✓",""),"")</f>
        <v>✓</v>
      </c>
      <c r="W44" s="1025" t="s">
        <v>16</v>
      </c>
      <c r="X44" s="1026"/>
      <c r="Y44" s="1026"/>
      <c r="Z44" s="1027"/>
      <c r="AA44" s="1041" t="s">
        <v>14</v>
      </c>
      <c r="AB44" s="1042"/>
      <c r="AC44" s="220"/>
      <c r="AD44" s="1007" t="s">
        <v>16</v>
      </c>
      <c r="AE44" s="1007"/>
      <c r="AF44" s="1007"/>
      <c r="AG44" s="1007"/>
      <c r="AH44" s="1007"/>
      <c r="AI44" s="1041" t="s">
        <v>14</v>
      </c>
      <c r="AJ44" s="1042"/>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18"/>
      <c r="C45" s="1018"/>
      <c r="D45" s="1018"/>
      <c r="E45" s="1018"/>
      <c r="F45" s="1018"/>
      <c r="G45" s="1017"/>
      <c r="H45" s="1017"/>
      <c r="I45" s="1017"/>
      <c r="J45" s="1017"/>
      <c r="K45" s="1017"/>
      <c r="L45" s="1017"/>
      <c r="M45" s="1017"/>
      <c r="N45" s="1017"/>
      <c r="O45" s="1017"/>
      <c r="P45" s="1017"/>
      <c r="Q45" s="1017"/>
      <c r="R45" s="1017"/>
      <c r="S45" s="1017"/>
      <c r="T45" s="1017"/>
      <c r="U45" s="218"/>
      <c r="V45" s="219" t="str">
        <f>IFERROR(IF(G9="特定加算なし","✓",""),"")</f>
        <v/>
      </c>
      <c r="W45" s="1025" t="s">
        <v>17</v>
      </c>
      <c r="X45" s="1026"/>
      <c r="Y45" s="1026"/>
      <c r="Z45" s="1027"/>
      <c r="AA45" s="1041"/>
      <c r="AB45" s="1042"/>
      <c r="AC45" s="220"/>
      <c r="AD45" s="1007" t="s">
        <v>17</v>
      </c>
      <c r="AE45" s="1007"/>
      <c r="AF45" s="1007"/>
      <c r="AG45" s="1007"/>
      <c r="AH45" s="1007"/>
      <c r="AI45" s="1041"/>
      <c r="AJ45" s="1042"/>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75" t="s">
        <v>2317</v>
      </c>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14"/>
      <c r="C48" s="1015"/>
      <c r="D48" s="1015"/>
      <c r="E48" s="1015"/>
      <c r="F48" s="1016"/>
      <c r="G48" s="1044" t="str">
        <f>IF(F15=4,"R6.4～R6.5",IF(F15=5,"R6.5",""))</f>
        <v>R6.4～R6.5</v>
      </c>
      <c r="H48" s="1044"/>
      <c r="I48" s="1044"/>
      <c r="J48" s="1044"/>
      <c r="K48" s="1044"/>
      <c r="L48" s="1044"/>
      <c r="M48" s="1044"/>
      <c r="N48" s="1044"/>
      <c r="O48" s="1044"/>
      <c r="P48" s="1044"/>
      <c r="Q48" s="1044"/>
      <c r="R48" s="1044"/>
      <c r="S48" s="1044"/>
      <c r="T48" s="1044"/>
      <c r="U48" s="1044"/>
      <c r="V48" s="1044"/>
      <c r="W48" s="1044"/>
      <c r="X48" s="1044"/>
      <c r="Y48" s="1044"/>
      <c r="Z48" s="1044"/>
      <c r="AA48" s="1041" t="s">
        <v>14</v>
      </c>
      <c r="AB48" s="1042"/>
      <c r="AC48" s="1044" t="str">
        <f>IF(OR(F15=4,F15=5),"R6.6","R"&amp;D15&amp;"."&amp;F15)&amp;"～R"&amp;K15&amp;"."&amp;M15</f>
        <v>R6.6～R7.3</v>
      </c>
      <c r="AD48" s="1044"/>
      <c r="AE48" s="1044"/>
      <c r="AF48" s="1044"/>
      <c r="AG48" s="1044"/>
      <c r="AH48" s="1044"/>
      <c r="AS48" s="1013" t="str">
        <f>IFERROR(IF(AND(OR(AP58=1,AP58=2),OR(AP59=1,AP59=2),OR(AP60=1,AP60=2)),"処遇加算Ⅰ",IF(AND(OR(AP58=1,AP58=2),OR(AP59=1,AP59=2),OR(AP60=0,AP60=3)),"処遇加算Ⅱ",IF(OR(OR(AP58=1,AP58=2),OR(AP59=1,AP59=2)),"処遇加算Ⅲ",""))),"")</f>
        <v>処遇加算Ⅰ</v>
      </c>
      <c r="AT48" s="1013"/>
      <c r="AU48" s="1013"/>
      <c r="AV48" s="1013"/>
      <c r="AW48" s="1013" t="str">
        <f>IFERROR(IF(AND(OR(AP61=1,AP61=2),AP62=1,AP63=1),"特定加算Ⅰ",IF(AND(OR(AP61=1,AP61=2),AP62=2,AP63=1),"特定加算Ⅱ",IF(OR(AP61=3,AP62=2,AP63=2),"特定加算なし",""))),"")</f>
        <v>特定加算Ⅱ</v>
      </c>
      <c r="AX48" s="1013"/>
      <c r="AY48" s="1013"/>
      <c r="AZ48" s="1013"/>
      <c r="BA48" s="1013" t="str">
        <f>IFERROR(IF(AP57=1,"ベア加算",IF(AP57=2,"ベア加算なし","")),"")</f>
        <v>ベア加算</v>
      </c>
      <c r="BB48" s="1013"/>
      <c r="BC48" s="1013"/>
      <c r="BD48" s="1013"/>
      <c r="BE48" s="1131" t="str">
        <f>AS48&amp;AW48&amp;BA48</f>
        <v>処遇加算Ⅰ特定加算Ⅱベア加算</v>
      </c>
      <c r="BF48" s="1131"/>
      <c r="BG48" s="1131"/>
      <c r="BH48" s="1131"/>
      <c r="BI48" s="1131"/>
      <c r="BJ48" s="1131"/>
      <c r="BK48" s="1131"/>
      <c r="BL48" s="1131"/>
      <c r="BM48" s="1131"/>
      <c r="BN48" s="1131"/>
      <c r="BO48" s="1131"/>
      <c r="BP48" s="1131"/>
      <c r="BQ48" s="241"/>
      <c r="BR48" s="241"/>
      <c r="BS48" s="241"/>
      <c r="BT48" s="241"/>
      <c r="BU48" s="241"/>
      <c r="BV48" s="241"/>
      <c r="BW48" s="241"/>
      <c r="BX48" s="241"/>
      <c r="BY48" s="241"/>
      <c r="BZ48" s="241"/>
      <c r="CD48" s="242"/>
    </row>
    <row r="49" spans="2:86" ht="18" customHeight="1">
      <c r="B49" s="1019" t="s">
        <v>2163</v>
      </c>
      <c r="C49" s="1020"/>
      <c r="D49" s="1020"/>
      <c r="E49" s="1020"/>
      <c r="F49" s="1021"/>
      <c r="G49" s="1045" t="str">
        <f>IFERROR(IF(AND(OR(AH58=1,AH58=2),OR(AH59=1,AH59=2),OR(AH60=1,AH60=2)),"処遇加算Ⅰ",IF(AND(OR(AH58=1,AH58=2),OR(AH59=1,AH59=2),OR(AH60=0,AH60=3)),"処遇加算Ⅱ",IF(OR(OR(AH58=1,AH58=2),OR(AH59=1,AH59=2)),"処遇加算Ⅲ",""))),"")</f>
        <v>処遇加算Ⅰ</v>
      </c>
      <c r="H49" s="1046"/>
      <c r="I49" s="1046"/>
      <c r="J49" s="1046"/>
      <c r="K49" s="1047"/>
      <c r="L49" s="1045" t="str">
        <f>IFERROR(IF(G9="","",IF(AND(OR(AH61=1,AH61=2),AH62=1,AH63=1),"特定加算Ⅰ",IF(AND(OR(AH61=1,AH61=2),AH62=2,AH63=1),"特定加算Ⅱ",IF(OR(AH61=3,AH62=2,AH63=2),"特定加算なし","")))),"")</f>
        <v>特定加算Ⅱ</v>
      </c>
      <c r="M49" s="1046"/>
      <c r="N49" s="1046"/>
      <c r="O49" s="1046"/>
      <c r="P49" s="1163"/>
      <c r="Q49" s="1164" t="str">
        <f>IFERROR(IF(OR(L9="ベア加算",AND(L9="ベア加算なし",AH57=1)),"ベア加算",IF(AH57=2,"ベア加算なし","")),"")</f>
        <v>ベア加算</v>
      </c>
      <c r="R49" s="1046"/>
      <c r="S49" s="1046"/>
      <c r="T49" s="1046"/>
      <c r="U49" s="1163"/>
      <c r="V49" s="1165" t="s">
        <v>12</v>
      </c>
      <c r="W49" s="1166"/>
      <c r="X49" s="1166"/>
      <c r="Y49" s="1166"/>
      <c r="Z49" s="1166"/>
      <c r="AA49" s="1043"/>
      <c r="AB49" s="1043"/>
      <c r="AC49" s="1028" t="str">
        <f>IFERROR(VLOOKUP(BE48,【参考】数式用2!E6:F23,2,FALSE),"")</f>
        <v>新加算Ⅱ</v>
      </c>
      <c r="AD49" s="1029"/>
      <c r="AE49" s="1029"/>
      <c r="AF49" s="1029"/>
      <c r="AG49" s="1029"/>
      <c r="AH49" s="1030"/>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6" ht="18" customHeight="1" thickBot="1">
      <c r="B50" s="1019" t="s">
        <v>2164</v>
      </c>
      <c r="C50" s="1020"/>
      <c r="D50" s="1020"/>
      <c r="E50" s="1020"/>
      <c r="F50" s="1021"/>
      <c r="G50" s="1031">
        <f>IFERROR(VLOOKUP(Y5,【参考】数式用!$A$5:$J$27,MATCH(G49,【参考】数式用!$B$4:$J$4,0)+1,0),"")</f>
        <v>0.13700000000000001</v>
      </c>
      <c r="H50" s="1032"/>
      <c r="I50" s="1032"/>
      <c r="J50" s="1032"/>
      <c r="K50" s="1033"/>
      <c r="L50" s="1031">
        <f>IFERROR(VLOOKUP(Y5,【参考】数式用!$A$5:$J$27,MATCH(L49,【参考】数式用!$B$4:$J$4,0)+1,0),"")</f>
        <v>4.2000000000000003E-2</v>
      </c>
      <c r="M50" s="1032"/>
      <c r="N50" s="1032"/>
      <c r="O50" s="1032"/>
      <c r="P50" s="1034"/>
      <c r="Q50" s="1035">
        <f>IFERROR(VLOOKUP(Y5,【参考】数式用!$A$5:$J$27,MATCH(Q49,【参考】数式用!$B$4:$J$4,0)+1,0),"")</f>
        <v>2.4E-2</v>
      </c>
      <c r="R50" s="1032"/>
      <c r="S50" s="1032"/>
      <c r="T50" s="1032"/>
      <c r="U50" s="1034"/>
      <c r="V50" s="1036">
        <f>SUM(G50,L50,Q50)</f>
        <v>0.20300000000000001</v>
      </c>
      <c r="W50" s="1037"/>
      <c r="X50" s="1037"/>
      <c r="Y50" s="1037"/>
      <c r="Z50" s="1037"/>
      <c r="AA50" s="1043"/>
      <c r="AB50" s="1043"/>
      <c r="AC50" s="1038">
        <f>IFERROR(VLOOKUP(Y5,【参考】数式用!$A$5:$AB$27,MATCH(AC49,【参考】数式用!$B$4:$AB$4,0)+1,FALSE),"")</f>
        <v>0.224</v>
      </c>
      <c r="AD50" s="1039"/>
      <c r="AE50" s="1039"/>
      <c r="AF50" s="1039"/>
      <c r="AG50" s="1039"/>
      <c r="AH50" s="1040"/>
      <c r="AS50" s="1012" t="s">
        <v>2195</v>
      </c>
      <c r="AT50" s="1012"/>
      <c r="AU50" s="1012"/>
      <c r="AV50" s="1012"/>
      <c r="AW50" s="1012" t="s">
        <v>2196</v>
      </c>
      <c r="AX50" s="1012"/>
      <c r="AY50" s="1012"/>
      <c r="AZ50" s="1012"/>
      <c r="BA50" s="1012" t="s">
        <v>15</v>
      </c>
      <c r="BB50" s="1012"/>
      <c r="BC50" s="1012"/>
      <c r="BD50" s="1012"/>
      <c r="BE50" s="1012" t="s">
        <v>2197</v>
      </c>
      <c r="BF50" s="1012"/>
      <c r="BG50" s="1012"/>
      <c r="BH50" s="1012"/>
      <c r="BI50" s="1012" t="s">
        <v>2200</v>
      </c>
      <c r="BJ50" s="1012"/>
      <c r="BK50" s="1012"/>
      <c r="BL50" s="1012"/>
      <c r="BM50" s="241"/>
      <c r="BN50" s="1012" t="s">
        <v>2199</v>
      </c>
      <c r="BO50" s="1012"/>
      <c r="BP50" s="1012"/>
      <c r="BQ50" s="1012"/>
      <c r="BR50" s="1012"/>
      <c r="BS50" s="1012"/>
      <c r="BT50" s="241"/>
      <c r="BV50" s="979" t="s">
        <v>2202</v>
      </c>
      <c r="BW50" s="980"/>
      <c r="BX50" s="980"/>
      <c r="BY50" s="980"/>
      <c r="BZ50" s="980"/>
      <c r="CA50" s="981"/>
      <c r="CD50" s="242"/>
    </row>
    <row r="51" spans="2:86" ht="17.25" customHeight="1">
      <c r="B51" s="1022" t="s">
        <v>2294</v>
      </c>
      <c r="C51" s="1023"/>
      <c r="D51" s="1023"/>
      <c r="E51" s="1023"/>
      <c r="F51" s="1024"/>
      <c r="G51" s="1050">
        <f>IFERROR(ROUNDDOWN(ROUND(AM5*G50,0)*P5,0)*H53,"")</f>
        <v>577866</v>
      </c>
      <c r="H51" s="1050"/>
      <c r="I51" s="1050"/>
      <c r="J51" s="1050"/>
      <c r="K51" s="148" t="s">
        <v>2289</v>
      </c>
      <c r="L51" s="1049">
        <f>IFERROR(ROUNDDOWN(ROUND(AM5*L50,0)*P5,0)*H53,"")</f>
        <v>177156</v>
      </c>
      <c r="M51" s="1050"/>
      <c r="N51" s="1050"/>
      <c r="O51" s="1050"/>
      <c r="P51" s="148" t="s">
        <v>2289</v>
      </c>
      <c r="Q51" s="1049">
        <f>IFERROR(ROUNDDOWN(ROUND(AM5*Q50,0)*P5,0)*H53,"")</f>
        <v>101232</v>
      </c>
      <c r="R51" s="1050"/>
      <c r="S51" s="1050"/>
      <c r="T51" s="1050"/>
      <c r="U51" s="149" t="s">
        <v>2289</v>
      </c>
      <c r="V51" s="1158">
        <f>IFERROR(SUM(G51,L51,Q51),"")</f>
        <v>856254</v>
      </c>
      <c r="W51" s="1159"/>
      <c r="X51" s="1159"/>
      <c r="Y51" s="1159"/>
      <c r="Z51" s="150" t="s">
        <v>2289</v>
      </c>
      <c r="AB51" s="151"/>
      <c r="AC51" s="1049">
        <f>IFERROR(ROUNDDOWN(ROUND(AM5*AC50,0)*P5,0)*AD53,"")</f>
        <v>4724160</v>
      </c>
      <c r="AD51" s="1050"/>
      <c r="AE51" s="1050"/>
      <c r="AF51" s="1050"/>
      <c r="AG51" s="1050"/>
      <c r="AH51" s="149" t="s">
        <v>2289</v>
      </c>
      <c r="AS51" s="1011">
        <f>IFERROR(ROUNDDOWN(ROUND(AM5*(G50-B10),0)*P5,0)*H53,"")</f>
        <v>0</v>
      </c>
      <c r="AT51" s="1011"/>
      <c r="AU51" s="1011"/>
      <c r="AV51" s="1011"/>
      <c r="AW51" s="1011">
        <f>IFERROR(ROUNDDOWN(ROUND(AM5*(L50-G10),0)*P5,0)*H53,"")</f>
        <v>0</v>
      </c>
      <c r="AX51" s="1011"/>
      <c r="AY51" s="1011"/>
      <c r="AZ51" s="1011"/>
      <c r="BA51" s="1011">
        <f>IFERROR(ROUNDDOWN(ROUND(AM5*(Q50-L10),0)*P5,0)*H53,"")</f>
        <v>101232</v>
      </c>
      <c r="BB51" s="1011"/>
      <c r="BC51" s="1011"/>
      <c r="BD51" s="1011"/>
      <c r="BE51" s="1011">
        <f>IFERROR(ROUNDDOWN(ROUND(AM5*(AC50-Q10),0)*P5,0)*AD53,"")</f>
        <v>949050</v>
      </c>
      <c r="BF51" s="1011"/>
      <c r="BG51" s="1011"/>
      <c r="BH51" s="1011"/>
      <c r="BI51" s="1011">
        <f>SUM(AS51:BH51)</f>
        <v>1050282</v>
      </c>
      <c r="BJ51" s="1011"/>
      <c r="BK51" s="1011"/>
      <c r="BL51" s="1011"/>
      <c r="BM51" s="241"/>
      <c r="BN51" s="1011">
        <f>IFERROR(ROUNDDOWN(ROUNDDOWN(ROUND(AM5*(VLOOKUP(Y5,【参考】数式用!$A$5:$AB$27,14,FALSE)),0)*P5,0)*AD53*0.5,0),"")</f>
        <v>1529025</v>
      </c>
      <c r="BO51" s="1011"/>
      <c r="BP51" s="1011"/>
      <c r="BQ51" s="1011"/>
      <c r="BR51" s="1011"/>
      <c r="BS51" s="1011"/>
      <c r="BT51" s="241"/>
      <c r="BV51" s="982">
        <f>IF(AND(Q49="ベア加算なし",BA48="ベア加算"),ROUNDDOWN(ROUND(AM5*VLOOKUP(Y5,【参考】数式用!$A$5:$AB$27,9,FALSE),0)*P5,0)*AD53,0)</f>
        <v>0</v>
      </c>
      <c r="BW51" s="983"/>
      <c r="BX51" s="983"/>
      <c r="BY51" s="983"/>
      <c r="BZ51" s="983"/>
      <c r="CA51" s="984"/>
      <c r="CD51" s="242"/>
    </row>
    <row r="52" spans="2:86" ht="13.5" customHeight="1">
      <c r="B52" s="1022"/>
      <c r="C52" s="1023"/>
      <c r="D52" s="1023"/>
      <c r="E52" s="1023"/>
      <c r="F52" s="1024"/>
      <c r="G52" s="1053" t="str">
        <f>IFERROR("("&amp;TEXT(G51/H53,"#,##0円")&amp;"/月)","")</f>
        <v>(288,933円/月)</v>
      </c>
      <c r="H52" s="1048"/>
      <c r="I52" s="1048"/>
      <c r="J52" s="1048"/>
      <c r="K52" s="1048"/>
      <c r="L52" s="1048" t="str">
        <f>IFERROR("("&amp;TEXT(L51/H53,"#,##0円")&amp;"/月)","")</f>
        <v>(88,578円/月)</v>
      </c>
      <c r="M52" s="1048"/>
      <c r="N52" s="1048"/>
      <c r="O52" s="1048"/>
      <c r="P52" s="1048"/>
      <c r="Q52" s="1048" t="str">
        <f>IFERROR("("&amp;TEXT(Q51/H53,"#,##0円")&amp;"/月)","")</f>
        <v>(50,616円/月)</v>
      </c>
      <c r="R52" s="1048"/>
      <c r="S52" s="1048"/>
      <c r="T52" s="1048"/>
      <c r="U52" s="1048"/>
      <c r="V52" s="1048" t="str">
        <f>IFERROR("("&amp;TEXT(V51/H53,"#,##0円")&amp;"/月)","")</f>
        <v>(428,127円/月)</v>
      </c>
      <c r="W52" s="1048"/>
      <c r="X52" s="1048"/>
      <c r="Y52" s="1048"/>
      <c r="Z52" s="1048"/>
      <c r="AB52" s="151"/>
      <c r="AC52" s="1051" t="str">
        <f>IFERROR("("&amp;TEXT(AC51/AD53,"#,##0円")&amp;"/月)","")</f>
        <v>(472,416円/月)</v>
      </c>
      <c r="AD52" s="1052"/>
      <c r="AE52" s="1052"/>
      <c r="AF52" s="1052"/>
      <c r="AG52" s="1052"/>
      <c r="AH52" s="1053"/>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6" ht="6" customHeight="1">
      <c r="BX54" s="248"/>
    </row>
    <row r="55" spans="2:86" ht="18" customHeight="1"/>
    <row r="56" spans="2:86" ht="23.25" customHeight="1">
      <c r="U56" s="1131" t="s">
        <v>244</v>
      </c>
      <c r="V56" s="1131"/>
      <c r="W56" s="1131"/>
      <c r="X56" s="1131"/>
      <c r="Y56" s="1131"/>
      <c r="Z56" s="1131"/>
      <c r="AA56" s="245"/>
      <c r="AB56" s="249"/>
      <c r="AC56" s="1131" t="str">
        <f>IF(F15=4,"R6.4～R6.5",IF(F15=5,"R6.5",""))</f>
        <v>R6.4～R6.5</v>
      </c>
      <c r="AD56" s="1131"/>
      <c r="AE56" s="1131"/>
      <c r="AF56" s="1131"/>
      <c r="AG56" s="1131"/>
      <c r="AH56" s="1131"/>
      <c r="AI56" s="250"/>
      <c r="AJ56" s="249"/>
      <c r="AK56" s="1131" t="str">
        <f>IF(OR(F15=4,F15=5),"R6.6","R"&amp;D15&amp;"."&amp;F15)&amp;"～R"&amp;K15&amp;"."&amp;M15</f>
        <v>R6.6～R7.3</v>
      </c>
      <c r="AL56" s="1131"/>
      <c r="AM56" s="1131"/>
      <c r="AN56" s="1131"/>
      <c r="AO56" s="1131"/>
      <c r="AP56" s="1131"/>
      <c r="AQ56" s="245"/>
      <c r="AR56" s="245"/>
      <c r="AS56" s="1169" t="s">
        <v>2420</v>
      </c>
      <c r="AT56" s="1169"/>
      <c r="AU56" s="1169"/>
      <c r="AV56" s="1169"/>
      <c r="AW56" s="1169" t="s">
        <v>2419</v>
      </c>
      <c r="AX56" s="1169"/>
      <c r="AY56" s="1169"/>
      <c r="AZ56" s="1169"/>
    </row>
    <row r="57" spans="2:86" ht="15.95" customHeight="1">
      <c r="U57" s="1012" t="s">
        <v>2203</v>
      </c>
      <c r="V57" s="1012"/>
      <c r="W57" s="1012"/>
      <c r="X57" s="1012"/>
      <c r="Y57" s="1012"/>
      <c r="Z57" s="252">
        <f>IF(AND(B9&lt;&gt;"処遇加算なし",F15=4),IF(V21="✓",1,IF(V22="✓",2,"")),"")</f>
        <v>2</v>
      </c>
      <c r="AA57" s="245"/>
      <c r="AB57" s="249"/>
      <c r="AC57" s="1012" t="s">
        <v>2203</v>
      </c>
      <c r="AD57" s="1012"/>
      <c r="AE57" s="1012"/>
      <c r="AF57" s="1012"/>
      <c r="AG57" s="1012"/>
      <c r="AH57" s="170">
        <v>1</v>
      </c>
      <c r="AI57" s="253"/>
      <c r="AJ57" s="249"/>
      <c r="AK57" s="1012" t="s">
        <v>2203</v>
      </c>
      <c r="AL57" s="1012"/>
      <c r="AM57" s="1012"/>
      <c r="AN57" s="1012"/>
      <c r="AO57" s="1012"/>
      <c r="AP57" s="170">
        <v>1</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6" ht="15.95" customHeight="1">
      <c r="U58" s="1130" t="s">
        <v>2204</v>
      </c>
      <c r="V58" s="1130"/>
      <c r="W58" s="1130"/>
      <c r="X58" s="1130"/>
      <c r="Y58" s="1130"/>
      <c r="Z58" s="252">
        <f>IF(AND(B9&lt;&gt;"処遇加算なし",F15=4),IF(V24="✓",1,IF(V25="✓",2,IF(V26="✓",3,""))),"")</f>
        <v>1</v>
      </c>
      <c r="AA58" s="245"/>
      <c r="AB58" s="249"/>
      <c r="AC58" s="1130" t="s">
        <v>2204</v>
      </c>
      <c r="AD58" s="1130"/>
      <c r="AE58" s="1130"/>
      <c r="AF58" s="1130"/>
      <c r="AG58" s="1130"/>
      <c r="AH58" s="170">
        <v>1</v>
      </c>
      <c r="AI58" s="253"/>
      <c r="AJ58" s="249"/>
      <c r="AK58" s="1130" t="s">
        <v>2204</v>
      </c>
      <c r="AL58" s="1130"/>
      <c r="AM58" s="1130"/>
      <c r="AN58" s="1130"/>
      <c r="AO58" s="1130"/>
      <c r="AP58" s="170">
        <v>1</v>
      </c>
      <c r="AQ58" s="245"/>
      <c r="AR58" s="245"/>
      <c r="AS58" s="1012" t="str">
        <f>IF(OR(AND(Z58=1,AH58=3),AND(Z58=1,AP58=3),AND(Z58=2,AH58=3,AH59=3),AND(Z58=2,AP58=3,AP59=3)),"○","")</f>
        <v/>
      </c>
      <c r="AT58" s="1012"/>
      <c r="AU58" s="1012"/>
      <c r="AV58" s="1012"/>
      <c r="AW58" s="1012" t="str">
        <f>IF(OR(AND(Z58=1,AH58=2),AND(Z58=1,AP58=2),AND(Z58=2,AH58=2,AH59=2),AND(Z58=2,AP58=2,AP59=2)),"○","")</f>
        <v/>
      </c>
      <c r="AX58" s="1012"/>
      <c r="AY58" s="1012"/>
      <c r="AZ58" s="1012"/>
      <c r="BP58" s="251"/>
      <c r="BR58" s="251"/>
      <c r="BS58" s="251"/>
      <c r="BT58" s="251"/>
      <c r="BU58" s="251"/>
      <c r="BV58" s="251"/>
      <c r="BW58" s="251"/>
      <c r="BX58" s="251"/>
      <c r="BY58" s="251"/>
      <c r="BZ58" s="251"/>
      <c r="CA58" s="251"/>
      <c r="CB58" s="251"/>
      <c r="CC58" s="251"/>
      <c r="CD58" s="251"/>
      <c r="CE58" s="251"/>
      <c r="CF58" s="251"/>
      <c r="CH58" s="254"/>
    </row>
    <row r="59" spans="2:86" ht="15.95" customHeight="1">
      <c r="U59" s="1130" t="s">
        <v>2205</v>
      </c>
      <c r="V59" s="1130"/>
      <c r="W59" s="1130"/>
      <c r="X59" s="1130"/>
      <c r="Y59" s="1130"/>
      <c r="Z59" s="252">
        <f>IF(AND(B9&lt;&gt;"処遇加算なし",F15=4),IF(V28="✓",1,IF(V29="✓",2,IF(V30="✓",3,""))),"")</f>
        <v>1</v>
      </c>
      <c r="AA59" s="245"/>
      <c r="AB59" s="249"/>
      <c r="AC59" s="1130" t="s">
        <v>2205</v>
      </c>
      <c r="AD59" s="1130"/>
      <c r="AE59" s="1130"/>
      <c r="AF59" s="1130"/>
      <c r="AG59" s="1130"/>
      <c r="AH59" s="170">
        <v>1</v>
      </c>
      <c r="AI59" s="253"/>
      <c r="AJ59" s="249"/>
      <c r="AK59" s="1130" t="s">
        <v>2205</v>
      </c>
      <c r="AL59" s="1130"/>
      <c r="AM59" s="1130"/>
      <c r="AN59" s="1130"/>
      <c r="AO59" s="1130"/>
      <c r="AP59" s="170">
        <v>1</v>
      </c>
      <c r="AQ59" s="245"/>
      <c r="AR59" s="245"/>
      <c r="AS59" s="1012" t="str">
        <f>IF(OR(AND(Z59=1,AH59=3),AND(Z59=1,AP59=3),AND(Z59=2,AH58=3,AH59=3),AND(Z59=2,AP58=3,AP59=3)),"○","")</f>
        <v/>
      </c>
      <c r="AT59" s="1012"/>
      <c r="AU59" s="1012"/>
      <c r="AV59" s="1012"/>
      <c r="AW59" s="1012" t="str">
        <f>IF(OR(AND(Z59=1,AH58=2),AND(Z59=1,AP58=2),AND(Z59=2,AH58=2,AH59=2),AND(Z59=2,AP58=2,AP59=2)),"○","")</f>
        <v/>
      </c>
      <c r="AX59" s="1012"/>
      <c r="AY59" s="1012"/>
      <c r="AZ59" s="1012"/>
      <c r="BP59" s="251"/>
      <c r="BR59" s="251"/>
      <c r="BS59" s="251"/>
      <c r="BT59" s="251"/>
      <c r="BU59" s="251"/>
      <c r="BV59" s="251"/>
      <c r="BW59" s="251"/>
      <c r="BX59" s="251"/>
      <c r="BY59" s="251"/>
      <c r="BZ59" s="251"/>
      <c r="CA59" s="251"/>
      <c r="CB59" s="251"/>
      <c r="CC59" s="251"/>
      <c r="CD59" s="251"/>
      <c r="CE59" s="251"/>
      <c r="CF59" s="251"/>
      <c r="CH59" s="254"/>
    </row>
    <row r="60" spans="2:86" ht="15.95" customHeight="1">
      <c r="U60" s="1130" t="s">
        <v>2206</v>
      </c>
      <c r="V60" s="1130"/>
      <c r="W60" s="1130"/>
      <c r="X60" s="1130"/>
      <c r="Y60" s="1130"/>
      <c r="Z60" s="252">
        <f>IF(AND(B9&lt;&gt;"処遇加算なし",F15=4),IF(V32="✓",1,IF(V33="✓",2,"")),"")</f>
        <v>1</v>
      </c>
      <c r="AA60" s="245"/>
      <c r="AB60" s="249"/>
      <c r="AC60" s="1130" t="s">
        <v>2206</v>
      </c>
      <c r="AD60" s="1130"/>
      <c r="AE60" s="1130"/>
      <c r="AF60" s="1130"/>
      <c r="AG60" s="1130"/>
      <c r="AH60" s="170">
        <v>1</v>
      </c>
      <c r="AI60" s="253"/>
      <c r="AJ60" s="249"/>
      <c r="AK60" s="1130" t="s">
        <v>2206</v>
      </c>
      <c r="AL60" s="1130"/>
      <c r="AM60" s="1130"/>
      <c r="AN60" s="1130"/>
      <c r="AO60" s="1130"/>
      <c r="AP60" s="170">
        <v>1</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6" ht="15.95" customHeight="1">
      <c r="U61" s="1130" t="s">
        <v>2207</v>
      </c>
      <c r="V61" s="1130"/>
      <c r="W61" s="1130"/>
      <c r="X61" s="1130"/>
      <c r="Y61" s="1130"/>
      <c r="Z61" s="252">
        <f>IF(AND(B9&lt;&gt;"処遇加算なし",F15=4),IF(V36="✓",1,IF(V37="✓",2,"")),"")</f>
        <v>1</v>
      </c>
      <c r="AA61" s="245"/>
      <c r="AB61" s="249"/>
      <c r="AC61" s="1130" t="s">
        <v>2207</v>
      </c>
      <c r="AD61" s="1130"/>
      <c r="AE61" s="1130"/>
      <c r="AF61" s="1130"/>
      <c r="AG61" s="1130"/>
      <c r="AH61" s="170">
        <v>1</v>
      </c>
      <c r="AI61" s="253"/>
      <c r="AJ61" s="249"/>
      <c r="AK61" s="1130" t="s">
        <v>2207</v>
      </c>
      <c r="AL61" s="1130"/>
      <c r="AM61" s="1130"/>
      <c r="AN61" s="1130"/>
      <c r="AO61" s="1130"/>
      <c r="AP61" s="170">
        <v>1</v>
      </c>
      <c r="AQ61" s="245"/>
      <c r="AR61" s="245"/>
      <c r="AS61" s="1012" t="str">
        <f>IF(OR(AND(Z61=1,AH61=2),AND(Z61=1,AP61=2)),"○","")</f>
        <v/>
      </c>
      <c r="AT61" s="1012"/>
      <c r="AU61" s="1012"/>
      <c r="AV61" s="1012"/>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6" ht="15.95" customHeight="1">
      <c r="U62" s="1130" t="s">
        <v>2208</v>
      </c>
      <c r="V62" s="1130"/>
      <c r="W62" s="1130"/>
      <c r="X62" s="1130"/>
      <c r="Y62" s="1130"/>
      <c r="Z62" s="252">
        <f>IF(AND(B9&lt;&gt;"処遇加算なし",F15=4),IF(V40="✓",1,IF(V41="✓",2,"")),"")</f>
        <v>2</v>
      </c>
      <c r="AA62" s="245"/>
      <c r="AB62" s="249"/>
      <c r="AC62" s="1130" t="s">
        <v>2208</v>
      </c>
      <c r="AD62" s="1130"/>
      <c r="AE62" s="1130"/>
      <c r="AF62" s="1130"/>
      <c r="AG62" s="1130"/>
      <c r="AH62" s="170">
        <v>2</v>
      </c>
      <c r="AI62" s="253"/>
      <c r="AJ62" s="249"/>
      <c r="AK62" s="1130" t="s">
        <v>2208</v>
      </c>
      <c r="AL62" s="1130"/>
      <c r="AM62" s="1130"/>
      <c r="AN62" s="1130"/>
      <c r="AO62" s="1130"/>
      <c r="AP62" s="170">
        <v>2</v>
      </c>
      <c r="AQ62" s="245"/>
      <c r="AR62" s="245"/>
      <c r="AS62" s="1012" t="str">
        <f>IF(OR(AND(Z62=1,AH62=2),AND(Z62=1,AP62=2)),"○","")</f>
        <v/>
      </c>
      <c r="AT62" s="1012"/>
      <c r="AU62" s="1012"/>
      <c r="AV62" s="1012"/>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6" ht="15.95" customHeight="1">
      <c r="U63" s="1012" t="s">
        <v>2209</v>
      </c>
      <c r="V63" s="1012"/>
      <c r="W63" s="1012"/>
      <c r="X63" s="1012"/>
      <c r="Y63" s="1012"/>
      <c r="Z63" s="252">
        <f>IF(AND(B9&lt;&gt;"処遇加算なし",F15=4),IF(V44="✓",1,IF(V45="✓",2,"")),"")</f>
        <v>1</v>
      </c>
      <c r="AA63" s="245"/>
      <c r="AB63" s="249"/>
      <c r="AC63" s="1012" t="s">
        <v>2209</v>
      </c>
      <c r="AD63" s="1012"/>
      <c r="AE63" s="1012"/>
      <c r="AF63" s="1012"/>
      <c r="AG63" s="1012"/>
      <c r="AH63" s="170">
        <v>1</v>
      </c>
      <c r="AI63" s="253"/>
      <c r="AJ63" s="249"/>
      <c r="AK63" s="1012" t="s">
        <v>2209</v>
      </c>
      <c r="AL63" s="1012"/>
      <c r="AM63" s="1012"/>
      <c r="AN63" s="1012"/>
      <c r="AO63" s="1012"/>
      <c r="AP63" s="170">
        <v>1</v>
      </c>
      <c r="AQ63" s="245"/>
      <c r="AR63" s="245"/>
      <c r="AS63" s="1012" t="str">
        <f>IF(OR(AND(Z63=1,AH63=2),AND(Z63=1,AP63=2)),"○","")</f>
        <v/>
      </c>
      <c r="AT63" s="1012"/>
      <c r="AU63" s="1012"/>
      <c r="AV63" s="1012"/>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6"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SUM('別紙様式6-2 事業所個票１'!BU51)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buwdZxbcbCNUn1LgswxtAbGdLuWygSYypcHuhmpvQzF2Y8g2jPoum5eMgF6Fzb8cTAH53WymqToW5qxqX1MnFA==" saltValue="JYQ0m+HeUQUU5gwU3q9O6A==" spinCount="100000" sheet="1" formatCells="0" formatColumns="0" formatRows="0"/>
  <mergeCells count="276">
    <mergeCell ref="CI4:CJ4"/>
    <mergeCell ref="CI8:CJ8"/>
    <mergeCell ref="CI9:CJ9"/>
    <mergeCell ref="CI10:CJ10"/>
    <mergeCell ref="AC37:AF37"/>
    <mergeCell ref="AG37:AH37"/>
    <mergeCell ref="AK37:AN37"/>
    <mergeCell ref="AO37:AP37"/>
    <mergeCell ref="AD42:AH42"/>
    <mergeCell ref="AL42:AP42"/>
    <mergeCell ref="AD29:AH29"/>
    <mergeCell ref="AL29:AP29"/>
    <mergeCell ref="AD30:AH30"/>
    <mergeCell ref="AL30:AP30"/>
    <mergeCell ref="CE10:CH10"/>
    <mergeCell ref="CE4:CH4"/>
    <mergeCell ref="AD26:AH26"/>
    <mergeCell ref="AL26:AP26"/>
    <mergeCell ref="AS28:BH30"/>
    <mergeCell ref="AI24:AJ26"/>
    <mergeCell ref="AI28:AJ30"/>
    <mergeCell ref="AL28:AP28"/>
    <mergeCell ref="AS32:BH34"/>
    <mergeCell ref="AL33:AP33"/>
    <mergeCell ref="BF1:BP1"/>
    <mergeCell ref="AS40:BH42"/>
    <mergeCell ref="AS1:BE1"/>
    <mergeCell ref="AS57:AV57"/>
    <mergeCell ref="AS58:AV58"/>
    <mergeCell ref="AS59:AV59"/>
    <mergeCell ref="AS60:AV60"/>
    <mergeCell ref="AS61:AV61"/>
    <mergeCell ref="AS62:AV62"/>
    <mergeCell ref="AS44:BH45"/>
    <mergeCell ref="AS48:AV48"/>
    <mergeCell ref="AW48:AZ48"/>
    <mergeCell ref="BE48:BP48"/>
    <mergeCell ref="AT4:AT7"/>
    <mergeCell ref="AU4:AU7"/>
    <mergeCell ref="BA50:BD50"/>
    <mergeCell ref="AS51:AV51"/>
    <mergeCell ref="AW51:AZ51"/>
    <mergeCell ref="BA51:BD51"/>
    <mergeCell ref="BE50:BH50"/>
    <mergeCell ref="BE51:BH51"/>
    <mergeCell ref="AS50:AV50"/>
    <mergeCell ref="AW50:AZ50"/>
    <mergeCell ref="BI50:BL50"/>
    <mergeCell ref="AA28:AB30"/>
    <mergeCell ref="AD28:AH28"/>
    <mergeCell ref="G36:T38"/>
    <mergeCell ref="W33:Z33"/>
    <mergeCell ref="AD33:AH33"/>
    <mergeCell ref="AD34:AH34"/>
    <mergeCell ref="AS63:AV63"/>
    <mergeCell ref="AS56:AV56"/>
    <mergeCell ref="AW56:AZ56"/>
    <mergeCell ref="AW57:AZ57"/>
    <mergeCell ref="AW58:AZ58"/>
    <mergeCell ref="AW59:AZ59"/>
    <mergeCell ref="AW60:AZ60"/>
    <mergeCell ref="AW61:AZ61"/>
    <mergeCell ref="AW62:AZ62"/>
    <mergeCell ref="AW63:AZ63"/>
    <mergeCell ref="B36:F38"/>
    <mergeCell ref="B32:F34"/>
    <mergeCell ref="B28:F30"/>
    <mergeCell ref="B40:F42"/>
    <mergeCell ref="G40:T42"/>
    <mergeCell ref="W26:Z26"/>
    <mergeCell ref="W29:Z29"/>
    <mergeCell ref="W30:Z30"/>
    <mergeCell ref="W28:Z28"/>
    <mergeCell ref="U60:Y60"/>
    <mergeCell ref="U61:Y61"/>
    <mergeCell ref="U62:Y62"/>
    <mergeCell ref="U63:Y63"/>
    <mergeCell ref="AA8:AP9"/>
    <mergeCell ref="AA11:AP12"/>
    <mergeCell ref="AI5:AL5"/>
    <mergeCell ref="AM5:AP5"/>
    <mergeCell ref="AE5:AH5"/>
    <mergeCell ref="AA14:AP16"/>
    <mergeCell ref="AD22:AH22"/>
    <mergeCell ref="AL22:AP22"/>
    <mergeCell ref="AC57:AG57"/>
    <mergeCell ref="AC58:AG58"/>
    <mergeCell ref="AC59:AG59"/>
    <mergeCell ref="AC60:AG60"/>
    <mergeCell ref="AC61:AG61"/>
    <mergeCell ref="AC62:AG62"/>
    <mergeCell ref="AC56:AH56"/>
    <mergeCell ref="AC63:AG63"/>
    <mergeCell ref="AK56:AP56"/>
    <mergeCell ref="AK63:AO63"/>
    <mergeCell ref="V8:Z8"/>
    <mergeCell ref="V9:Z9"/>
    <mergeCell ref="N1:AE2"/>
    <mergeCell ref="AK57:AO57"/>
    <mergeCell ref="AK58:AO58"/>
    <mergeCell ref="AK59:AO59"/>
    <mergeCell ref="AK60:AO60"/>
    <mergeCell ref="AK61:AO61"/>
    <mergeCell ref="AK62:AO62"/>
    <mergeCell ref="AI21:AJ22"/>
    <mergeCell ref="AL21:AP21"/>
    <mergeCell ref="AL24:AP24"/>
    <mergeCell ref="U56:Z56"/>
    <mergeCell ref="U57:Y57"/>
    <mergeCell ref="U58:Y58"/>
    <mergeCell ref="V12:Z12"/>
    <mergeCell ref="V11:Z11"/>
    <mergeCell ref="G24:T26"/>
    <mergeCell ref="G28:T30"/>
    <mergeCell ref="W36:Z36"/>
    <mergeCell ref="AA36:AB38"/>
    <mergeCell ref="AI4:AL4"/>
    <mergeCell ref="AM4:AP4"/>
    <mergeCell ref="Y5:AD5"/>
    <mergeCell ref="G52:K52"/>
    <mergeCell ref="U59:Y59"/>
    <mergeCell ref="B4:F4"/>
    <mergeCell ref="G4:I4"/>
    <mergeCell ref="J4:O4"/>
    <mergeCell ref="P4:R4"/>
    <mergeCell ref="S4:X4"/>
    <mergeCell ref="Y4:AD4"/>
    <mergeCell ref="W22:Z22"/>
    <mergeCell ref="V20:Z20"/>
    <mergeCell ref="W21:Z21"/>
    <mergeCell ref="AA21:AB22"/>
    <mergeCell ref="AD21:AH21"/>
    <mergeCell ref="G21:T22"/>
    <mergeCell ref="B21:F22"/>
    <mergeCell ref="AE4:AH4"/>
    <mergeCell ref="T8:U9"/>
    <mergeCell ref="T11:U12"/>
    <mergeCell ref="B12:S12"/>
    <mergeCell ref="V14:Z14"/>
    <mergeCell ref="B5:F5"/>
    <mergeCell ref="G5:I5"/>
    <mergeCell ref="J5:L5"/>
    <mergeCell ref="M5:O5"/>
    <mergeCell ref="P5:R5"/>
    <mergeCell ref="S5:X5"/>
    <mergeCell ref="Q9:S9"/>
    <mergeCell ref="B8:S8"/>
    <mergeCell ref="B9:F9"/>
    <mergeCell ref="G9:K9"/>
    <mergeCell ref="L9:P9"/>
    <mergeCell ref="W25:Z25"/>
    <mergeCell ref="AD25:AH25"/>
    <mergeCell ref="B18:S20"/>
    <mergeCell ref="B10:F11"/>
    <mergeCell ref="G10:K11"/>
    <mergeCell ref="L10:P11"/>
    <mergeCell ref="Q10:S11"/>
    <mergeCell ref="AC20:AH20"/>
    <mergeCell ref="B15:C15"/>
    <mergeCell ref="Q15:R15"/>
    <mergeCell ref="V15:Z16"/>
    <mergeCell ref="B13:S14"/>
    <mergeCell ref="H15:J15"/>
    <mergeCell ref="W24:Z24"/>
    <mergeCell ref="AA24:AB26"/>
    <mergeCell ref="AD24:AH24"/>
    <mergeCell ref="B24:F26"/>
    <mergeCell ref="AL34:AP34"/>
    <mergeCell ref="W32:Z32"/>
    <mergeCell ref="AA32:AB34"/>
    <mergeCell ref="AD32:AH32"/>
    <mergeCell ref="AI32:AJ34"/>
    <mergeCell ref="AL32:AP32"/>
    <mergeCell ref="G32:T34"/>
    <mergeCell ref="W37:Z37"/>
    <mergeCell ref="AD38:AH38"/>
    <mergeCell ref="AL38:AP38"/>
    <mergeCell ref="AD36:AH36"/>
    <mergeCell ref="AI36:AJ38"/>
    <mergeCell ref="AL36:AP36"/>
    <mergeCell ref="L52:P52"/>
    <mergeCell ref="Q52:U52"/>
    <mergeCell ref="V52:Z52"/>
    <mergeCell ref="AC51:AG51"/>
    <mergeCell ref="AC52:AH52"/>
    <mergeCell ref="AI44:AJ45"/>
    <mergeCell ref="AL44:AP44"/>
    <mergeCell ref="AL40:AP40"/>
    <mergeCell ref="W41:Z41"/>
    <mergeCell ref="AD41:AH41"/>
    <mergeCell ref="AL41:AP41"/>
    <mergeCell ref="W40:Z40"/>
    <mergeCell ref="AA40:AB41"/>
    <mergeCell ref="AD40:AH40"/>
    <mergeCell ref="AI40:AJ41"/>
    <mergeCell ref="L51:O51"/>
    <mergeCell ref="Q51:T51"/>
    <mergeCell ref="V51:Y51"/>
    <mergeCell ref="L49:P49"/>
    <mergeCell ref="Q49:U49"/>
    <mergeCell ref="V49:Z49"/>
    <mergeCell ref="B48:F48"/>
    <mergeCell ref="G44:T45"/>
    <mergeCell ref="B44:F45"/>
    <mergeCell ref="B49:F49"/>
    <mergeCell ref="B50:F50"/>
    <mergeCell ref="B51:F52"/>
    <mergeCell ref="W45:Z45"/>
    <mergeCell ref="AD45:AH45"/>
    <mergeCell ref="AC49:AH49"/>
    <mergeCell ref="G50:K50"/>
    <mergeCell ref="L50:P50"/>
    <mergeCell ref="Q50:U50"/>
    <mergeCell ref="V50:Z50"/>
    <mergeCell ref="AC50:AH50"/>
    <mergeCell ref="AA48:AB50"/>
    <mergeCell ref="AC48:AH48"/>
    <mergeCell ref="G49:K49"/>
    <mergeCell ref="G48:Z48"/>
    <mergeCell ref="W44:Z44"/>
    <mergeCell ref="AA44:AB45"/>
    <mergeCell ref="AD44:AH44"/>
    <mergeCell ref="G51:J51"/>
    <mergeCell ref="B47:AH47"/>
    <mergeCell ref="BI51:BL51"/>
    <mergeCell ref="BN51:BS51"/>
    <mergeCell ref="BN50:BS50"/>
    <mergeCell ref="BA48:BD48"/>
    <mergeCell ref="AS24:BH26"/>
    <mergeCell ref="AZ8:AZ9"/>
    <mergeCell ref="AY8:AY9"/>
    <mergeCell ref="AX8:AX9"/>
    <mergeCell ref="AW8:AW9"/>
    <mergeCell ref="AV8:AV9"/>
    <mergeCell ref="AU8:AU9"/>
    <mergeCell ref="AT8:AT9"/>
    <mergeCell ref="AW14:AW16"/>
    <mergeCell ref="AX14:AX16"/>
    <mergeCell ref="AY14:AY16"/>
    <mergeCell ref="AZ14:AZ16"/>
    <mergeCell ref="AS36:BH38"/>
    <mergeCell ref="CE3:CH3"/>
    <mergeCell ref="CE5:CH5"/>
    <mergeCell ref="CE6:CH6"/>
    <mergeCell ref="CE7:CH7"/>
    <mergeCell ref="CE8:CH8"/>
    <mergeCell ref="CE9:CH9"/>
    <mergeCell ref="AV4:AV7"/>
    <mergeCell ref="AW4:AW7"/>
    <mergeCell ref="AX4:AX7"/>
    <mergeCell ref="AY4:AY7"/>
    <mergeCell ref="AZ4:AZ7"/>
    <mergeCell ref="BV50:CA50"/>
    <mergeCell ref="BV51:CA51"/>
    <mergeCell ref="AF1:AH1"/>
    <mergeCell ref="AI1:AP1"/>
    <mergeCell ref="CE2:CH2"/>
    <mergeCell ref="CI2:CJ2"/>
    <mergeCell ref="AK20:AP20"/>
    <mergeCell ref="AT11:AT12"/>
    <mergeCell ref="AZ11:AZ12"/>
    <mergeCell ref="AY11:AY12"/>
    <mergeCell ref="AX11:AX12"/>
    <mergeCell ref="AW11:AW12"/>
    <mergeCell ref="AV11:AV12"/>
    <mergeCell ref="AU11:AU12"/>
    <mergeCell ref="CI3:CJ3"/>
    <mergeCell ref="CI5:CJ5"/>
    <mergeCell ref="AT14:AT16"/>
    <mergeCell ref="AU14:AU16"/>
    <mergeCell ref="AV14:AV16"/>
    <mergeCell ref="AS20:BH22"/>
    <mergeCell ref="AL45:AP45"/>
    <mergeCell ref="AL25:AP25"/>
    <mergeCell ref="CI6:CJ6"/>
    <mergeCell ref="CI7:CJ7"/>
  </mergeCells>
  <phoneticPr fontId="6"/>
  <conditionalFormatting sqref="AS36:BH38">
    <cfRule type="expression" dxfId="307" priority="54">
      <formula>OR($AS$36="－",$AS$36="")</formula>
    </cfRule>
  </conditionalFormatting>
  <conditionalFormatting sqref="AS40:BH42">
    <cfRule type="expression" dxfId="306" priority="53">
      <formula>OR($AS$40="－",$AS$40="")</formula>
    </cfRule>
  </conditionalFormatting>
  <conditionalFormatting sqref="AS44:BH45">
    <cfRule type="expression" dxfId="305" priority="52">
      <formula>OR($AS$44="－",$AS$44="")</formula>
    </cfRule>
  </conditionalFormatting>
  <conditionalFormatting sqref="V21:AP22">
    <cfRule type="expression" dxfId="304" priority="116">
      <formula>$L$9="ベア加算"</formula>
    </cfRule>
  </conditionalFormatting>
  <conditionalFormatting sqref="B21:U22">
    <cfRule type="expression" dxfId="303" priority="117">
      <formula>$L$9="ベア加算"</formula>
    </cfRule>
  </conditionalFormatting>
  <conditionalFormatting sqref="B12:S12">
    <cfRule type="expression" dxfId="302" priority="44">
      <formula>OR($B$9="",$G$9="",$L$9="")</formula>
    </cfRule>
  </conditionalFormatting>
  <conditionalFormatting sqref="V10:AP12">
    <cfRule type="expression" dxfId="301" priority="43">
      <formula>$V$11=""</formula>
    </cfRule>
  </conditionalFormatting>
  <conditionalFormatting sqref="V13:AP16">
    <cfRule type="expression" dxfId="300" priority="42">
      <formula>$V$14=""</formula>
    </cfRule>
  </conditionalFormatting>
  <conditionalFormatting sqref="AS20:BH22">
    <cfRule type="expression" dxfId="299" priority="118">
      <formula>OR($AS$20="－",$AS$20="")</formula>
    </cfRule>
  </conditionalFormatting>
  <conditionalFormatting sqref="AT14:AZ16">
    <cfRule type="expression" dxfId="298" priority="31">
      <formula>$V$14=""</formula>
    </cfRule>
  </conditionalFormatting>
  <conditionalFormatting sqref="AT11:AZ12">
    <cfRule type="expression" dxfId="297" priority="30">
      <formula>$V$11=""</formula>
    </cfRule>
  </conditionalFormatting>
  <conditionalFormatting sqref="P5:R5">
    <cfRule type="expression" dxfId="296" priority="29">
      <formula>OR($Y$5="訪問型サービス（総合事業）",$Y$5="通所型サービス（総合事業）")</formula>
    </cfRule>
  </conditionalFormatting>
  <conditionalFormatting sqref="P15">
    <cfRule type="expression" dxfId="295" priority="28">
      <formula>OR($P$15&lt;1,$P$15&gt;12)</formula>
    </cfRule>
  </conditionalFormatting>
  <conditionalFormatting sqref="B8:S11 V7:Z16 AA8:AP9 AA11:AP12 AA14:AP16 V20:Z45">
    <cfRule type="expression" dxfId="294" priority="25">
      <formula>$F$15&lt;&gt;4</formula>
    </cfRule>
  </conditionalFormatting>
  <conditionalFormatting sqref="AA21:AB45 AA48:AB50">
    <cfRule type="expression" dxfId="293" priority="126">
      <formula>AND($F$15&lt;&gt;4,$F$15&lt;&gt;5)</formula>
    </cfRule>
  </conditionalFormatting>
  <conditionalFormatting sqref="AC20:AH45">
    <cfRule type="expression" dxfId="292" priority="2">
      <formula>AND($F$15&lt;&gt;4,$F$15&lt;&gt;5)</formula>
    </cfRule>
  </conditionalFormatting>
  <conditionalFormatting sqref="V7:Z16 AA8:AP9 AA11:AP12 AA14:AP16 V20:Z45">
    <cfRule type="expression" dxfId="291" priority="24">
      <formula>$B$9="処遇加算なし"</formula>
    </cfRule>
  </conditionalFormatting>
  <conditionalFormatting sqref="G9:S9">
    <cfRule type="expression" dxfId="290" priority="23">
      <formula>$B$9="処遇加算なし"</formula>
    </cfRule>
  </conditionalFormatting>
  <conditionalFormatting sqref="G10:S11">
    <cfRule type="expression" dxfId="289" priority="22">
      <formula>$B$9="処遇加算なし"</formula>
    </cfRule>
  </conditionalFormatting>
  <conditionalFormatting sqref="AD24:AH24">
    <cfRule type="expression" dxfId="288" priority="20">
      <formula>AND($F$15&lt;&gt;4,$F$15&lt;&gt;5)</formula>
    </cfRule>
  </conditionalFormatting>
  <conditionalFormatting sqref="AD28:AH28">
    <cfRule type="expression" dxfId="287" priority="18">
      <formula>AND($F$15&lt;&gt;4,$F$15&lt;&gt;5)</formula>
    </cfRule>
  </conditionalFormatting>
  <conditionalFormatting sqref="AD32:AH32">
    <cfRule type="expression" dxfId="286" priority="15">
      <formula>AND($F$15&lt;&gt;4,$F$15&lt;&gt;5)</formula>
    </cfRule>
  </conditionalFormatting>
  <conditionalFormatting sqref="AS24:BH26">
    <cfRule type="expression" dxfId="285" priority="14">
      <formula>OR($AS$24="－",$AS$24="")</formula>
    </cfRule>
  </conditionalFormatting>
  <conditionalFormatting sqref="AS28:BH30">
    <cfRule type="expression" dxfId="284" priority="13">
      <formula>OR($AS$28="－",$AS$28="")</formula>
    </cfRule>
  </conditionalFormatting>
  <conditionalFormatting sqref="AS32:BH34">
    <cfRule type="expression" dxfId="283" priority="12">
      <formula>OR($AS$32="－",$AS$32="")</formula>
    </cfRule>
  </conditionalFormatting>
  <conditionalFormatting sqref="AL41:AP41">
    <cfRule type="expression" dxfId="282" priority="6">
      <formula>$AP$62=2</formula>
    </cfRule>
  </conditionalFormatting>
  <conditionalFormatting sqref="AD41:AH41">
    <cfRule type="expression" dxfId="281" priority="5">
      <formula>$AH$62=2</formula>
    </cfRule>
  </conditionalFormatting>
  <conditionalFormatting sqref="AG37:AH37">
    <cfRule type="expression" dxfId="280" priority="124">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79"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 xr:uid="{AA5EF2A6-3BE6-43D3-82F5-8217AD9EAD3E}">
      <formula1>サービス名</formula1>
    </dataValidation>
    <dataValidation type="list" allowBlank="1" showInputMessage="1" showErrorMessage="1" sqref="M5:O5" xr:uid="{09B38D9C-99EC-439B-AAA1-C43AA15EFA12}">
      <formula1>INDIRECT(J5)</formula1>
    </dataValidation>
    <dataValidation type="list" allowBlank="1" showInputMessage="1" showErrorMessage="1" sqref="M15:M16" xr:uid="{EC19A355-2FAD-4D2D-9FA0-BF6A89F82C0D}">
      <formula1>"1,2,3,6,7,8,9,10,11,12"</formula1>
    </dataValidation>
    <dataValidation type="list" allowBlank="1" showInputMessage="1" showErrorMessage="1" sqref="K15:K16 D15:D16" xr:uid="{94479706-21A0-4907-98B2-4E5FBFAE8F6D}">
      <formula1>"6,7"</formula1>
    </dataValidation>
    <dataValidation type="textLength" operator="equal" allowBlank="1" showInputMessage="1" showErrorMessage="1" error="10桁の介護保険事業所番号を入力してください。_x000a_（桁数が異なるとエラーになります）" sqref="B5:F5" xr:uid="{B0AA4CD5-A234-43C6-A355-BA9DD4D5EC37}">
      <formula1>10</formula1>
    </dataValidation>
    <dataValidation type="list" allowBlank="1" showInputMessage="1" showErrorMessage="1" sqref="AD41:AH41" xr:uid="{62F83E2B-A8E2-4B9F-A861-04039810CC60}">
      <formula1>INDIRECT(BF1)</formula1>
    </dataValidation>
    <dataValidation type="list" allowBlank="1" showInputMessage="1" showErrorMessage="1" sqref="AL41:AP41" xr:uid="{65FC1462-62D6-4C80-954F-1CBE6E3CC7B2}">
      <formula1>INDIRECT(BF1)</formula1>
    </dataValidation>
    <dataValidation type="whole" operator="greaterThanOrEqual" allowBlank="1" showInputMessage="1" showErrorMessage="1" prompt="要件を満たす職員数を記入してください。" sqref="AG37:AH37 AO37:AP37" xr:uid="{E93DD315-FA5A-4CFC-8A8F-A27B2F11BC3F}">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9464"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19465"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19467"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19468"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19470"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1948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1948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1948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19485" r:id="rId12" name="Option Button 29">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19486" r:id="rId13" name="Option Button 30">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19487" r:id="rId14" name="Option Button 31">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19509" r:id="rId15" name="Option Button 53">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19510" r:id="rId16" name="Option Button 54">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19524" r:id="rId17" name="Group Box 68">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19547" r:id="rId18" name="Option Button 91">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19548" r:id="rId19" name="Option Button 92">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19492" r:id="rId20" name="Option Button 36">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19493" r:id="rId21" name="Option Button 37">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19517" r:id="rId22" name="Group Box 6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19511" r:id="rId23" name="Group Box 55">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19525" r:id="rId24" name="Group Box 69">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19512" r:id="rId25" name="Group Box 56">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19513" r:id="rId26" name="Group Box 57">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19514" r:id="rId27" name="Group Box 58">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19523" r:id="rId28" name="Group Box 67">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5" r:id="rId29" name="Option Button 76">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14" r:id="rId30" name="Option Button 77">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20" r:id="rId31" name="Option Button 43">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21" r:id="rId32" name="Option Button 44">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22" r:id="rId33" name="Option Button 45">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19515" r:id="rId34" name="Group Box 59">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26" r:id="rId35" name="Option Button 70">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27" r:id="rId36" name="Option Button 71">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19638" r:id="rId37" name="Option Button 182">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19639" r:id="rId38" name="Option Button 183">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19640" r:id="rId39" name="Group Box 184">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19689" r:id="rId40" name="Option Button 233">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19690" r:id="rId41" name="Option Button 234">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19520" r:id="rId42" name="Group Box 64">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19521" r:id="rId43" name="Group Box 65">
              <controlPr defaultSize="0" autoFill="0" autoPict="0">
                <anchor moveWithCells="1">
                  <from>
                    <xdr:col>35</xdr:col>
                    <xdr:colOff>19050</xdr:colOff>
                    <xdr:row>30</xdr:row>
                    <xdr:rowOff>114300</xdr:rowOff>
                  </from>
                  <to>
                    <xdr:col>39</xdr:col>
                    <xdr:colOff>47625</xdr:colOff>
                    <xdr:row>34</xdr:row>
                    <xdr:rowOff>57150</xdr:rowOff>
                  </to>
                </anchor>
              </controlPr>
            </control>
          </mc:Choice>
        </mc:AlternateContent>
        <mc:AlternateContent xmlns:mc="http://schemas.openxmlformats.org/markup-compatibility/2006">
          <mc:Choice Requires="x14">
            <control shapeId="19522" r:id="rId44" name="Group Box 66">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19534" r:id="rId45" name="Group Box 7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19539" r:id="rId46" name="Group Box 83">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29" r:id="rId47" name="Option Button 80">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30" r:id="rId48" name="Option Button 81">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31" r:id="rId49" name="Option Button 82">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39" r:id="rId50" name="Option Button 84">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40" r:id="rId51" name="Option Button 85">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41" r:id="rId52" name="Option Button 86">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C5BC51D0-A84A-4D0B-A1BD-29FFF78B6E1E}">
          <x14:formula1>
            <xm:f>【参考】数式用3!$A$3:$A$49</xm:f>
          </x14:formula1>
          <xm:sqref>J5:L5</xm:sqref>
        </x14:dataValidation>
        <x14:dataValidation type="list" allowBlank="1" showInputMessage="1" showErrorMessage="1" xr:uid="{DE0DB2FC-8777-457F-9219-E5EBFFC3D325}">
          <x14:formula1>
            <xm:f>【参考】数式用!$I$4:$J$4</xm:f>
          </x14:formula1>
          <xm:sqref>L9</xm:sqref>
        </x14:dataValidation>
        <x14:dataValidation type="list" allowBlank="1" showInputMessage="1" showErrorMessage="1" xr:uid="{E60717C5-1938-490A-9A84-10E9DFCB6969}">
          <x14:formula1>
            <xm:f>【参考】数式用!$F$4:$H$4</xm:f>
          </x14:formula1>
          <xm:sqref>G9</xm:sqref>
        </x14:dataValidation>
        <x14:dataValidation type="list" allowBlank="1" showInputMessage="1" showErrorMessage="1" xr:uid="{ACFDD080-5EA2-4927-8BA8-14405375B44F}">
          <x14:formula1>
            <xm:f>【参考】数式用!$B$4:$E$4</xm:f>
          </x14:formula1>
          <xm:sqref>B9:F9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90D1-AA74-44F2-A332-18080E5B2BD0}">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29" t="s">
        <v>2423</v>
      </c>
      <c r="O1" s="1129"/>
      <c r="P1" s="1129"/>
      <c r="Q1" s="1129"/>
      <c r="R1" s="1129"/>
      <c r="S1" s="1129"/>
      <c r="T1" s="1129"/>
      <c r="U1" s="1129"/>
      <c r="V1" s="1129"/>
      <c r="W1" s="1129"/>
      <c r="X1" s="1129"/>
      <c r="Y1" s="1129"/>
      <c r="Z1" s="1129"/>
      <c r="AA1" s="1129"/>
      <c r="AB1" s="1129"/>
      <c r="AC1" s="1129"/>
      <c r="AD1" s="1129"/>
      <c r="AE1" s="1129"/>
      <c r="AF1" s="985" t="s">
        <v>29</v>
      </c>
      <c r="AG1" s="985"/>
      <c r="AH1" s="985"/>
      <c r="AI1" s="986" t="str">
        <f>IF(G5="","",G5)</f>
        <v>東京都</v>
      </c>
      <c r="AJ1" s="986"/>
      <c r="AK1" s="986"/>
      <c r="AL1" s="986"/>
      <c r="AM1" s="986"/>
      <c r="AN1" s="986"/>
      <c r="AO1" s="986"/>
      <c r="AP1" s="986"/>
      <c r="AS1" s="1174" t="str">
        <f>B9&amp;G9&amp;L9</f>
        <v>処遇加算Ⅱ特定加算なしベア加算</v>
      </c>
      <c r="AT1" s="1175"/>
      <c r="AU1" s="1175"/>
      <c r="AV1" s="1175"/>
      <c r="AW1" s="1175"/>
      <c r="AX1" s="1175"/>
      <c r="AY1" s="1175"/>
      <c r="AZ1" s="1175"/>
      <c r="BA1" s="1175"/>
      <c r="BB1" s="1175"/>
      <c r="BC1" s="1175"/>
      <c r="BD1" s="1175"/>
      <c r="BE1" s="1176"/>
      <c r="BF1" s="1173" t="str">
        <f>IFERROR(VLOOKUP(Y5,【参考】数式用!$AJ$2:$AK$24,2,FALSE),"")</f>
        <v>通所介護</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29"/>
      <c r="O2" s="1129"/>
      <c r="P2" s="1129"/>
      <c r="Q2" s="1129"/>
      <c r="R2" s="1129"/>
      <c r="S2" s="1129"/>
      <c r="T2" s="1129"/>
      <c r="U2" s="1129"/>
      <c r="V2" s="1129"/>
      <c r="W2" s="1129"/>
      <c r="X2" s="1129"/>
      <c r="Y2" s="1129"/>
      <c r="Z2" s="1129"/>
      <c r="AA2" s="1129"/>
      <c r="AB2" s="1129"/>
      <c r="AC2" s="1129"/>
      <c r="AD2" s="1129"/>
      <c r="AE2" s="1129"/>
      <c r="AF2" s="173"/>
      <c r="AG2" s="173"/>
      <c r="AH2" s="173"/>
      <c r="AI2" s="173"/>
      <c r="AJ2" s="173"/>
      <c r="AK2" s="173"/>
      <c r="AL2" s="173"/>
      <c r="AM2" s="173"/>
      <c r="AN2" s="173"/>
      <c r="AO2" s="173"/>
      <c r="AP2" s="173"/>
      <c r="AQ2" s="531"/>
      <c r="AR2" s="531"/>
      <c r="CE2" s="987" t="s">
        <v>2393</v>
      </c>
      <c r="CF2" s="987"/>
      <c r="CG2" s="987"/>
      <c r="CH2" s="987"/>
      <c r="CI2" s="988">
        <f>IF(AI1&lt;&gt;"",1,"")</f>
        <v>1</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f>IF(AND(L9="ベア加算",Q49="ベア加算"),1,"")</f>
        <v>1</v>
      </c>
      <c r="CJ3" s="994"/>
    </row>
    <row r="4" spans="1:88" ht="25.5" customHeight="1">
      <c r="B4" s="1099" t="s">
        <v>2293</v>
      </c>
      <c r="C4" s="1099"/>
      <c r="D4" s="1099"/>
      <c r="E4" s="1099"/>
      <c r="F4" s="1099"/>
      <c r="G4" s="1099" t="s">
        <v>0</v>
      </c>
      <c r="H4" s="1099"/>
      <c r="I4" s="1099"/>
      <c r="J4" s="1100" t="s">
        <v>1</v>
      </c>
      <c r="K4" s="1100"/>
      <c r="L4" s="1100"/>
      <c r="M4" s="1100"/>
      <c r="N4" s="1100"/>
      <c r="O4" s="1100"/>
      <c r="P4" s="1101" t="s">
        <v>2162</v>
      </c>
      <c r="Q4" s="1102"/>
      <c r="R4" s="1102"/>
      <c r="S4" s="1103" t="s">
        <v>2</v>
      </c>
      <c r="T4" s="1104"/>
      <c r="U4" s="1104"/>
      <c r="V4" s="1104"/>
      <c r="W4" s="1104"/>
      <c r="X4" s="1104"/>
      <c r="Y4" s="1100" t="s">
        <v>3</v>
      </c>
      <c r="Z4" s="1100"/>
      <c r="AA4" s="1100"/>
      <c r="AB4" s="1100"/>
      <c r="AC4" s="1100"/>
      <c r="AD4" s="1100"/>
      <c r="AE4" s="1100" t="s">
        <v>2159</v>
      </c>
      <c r="AF4" s="1100"/>
      <c r="AG4" s="1100"/>
      <c r="AH4" s="1100"/>
      <c r="AI4" s="1100" t="s">
        <v>2160</v>
      </c>
      <c r="AJ4" s="1100"/>
      <c r="AK4" s="1100"/>
      <c r="AL4" s="1100"/>
      <c r="AM4" s="1100" t="s">
        <v>2158</v>
      </c>
      <c r="AN4" s="1100"/>
      <c r="AO4" s="1100"/>
      <c r="AP4" s="1100"/>
      <c r="AS4" s="183"/>
      <c r="AT4" s="1010" t="s">
        <v>2253</v>
      </c>
      <c r="AU4" s="1010" t="s">
        <v>2204</v>
      </c>
      <c r="AV4" s="1010" t="s">
        <v>2205</v>
      </c>
      <c r="AW4" s="1010" t="s">
        <v>2206</v>
      </c>
      <c r="AX4" s="1010" t="s">
        <v>2207</v>
      </c>
      <c r="AY4" s="1010" t="s">
        <v>2208</v>
      </c>
      <c r="AZ4" s="1010" t="s">
        <v>2252</v>
      </c>
      <c r="BA4" s="184"/>
      <c r="CE4" s="987" t="s">
        <v>2392</v>
      </c>
      <c r="CF4" s="987"/>
      <c r="CG4" s="987"/>
      <c r="CH4" s="987"/>
      <c r="CI4" s="995">
        <f>IF(OR(OR(G49="処遇加算Ⅰ",G49="処遇加算Ⅱ"),OR(AS48="処遇加算Ⅰ",AS48="処遇加算Ⅱ")),1,"")</f>
        <v>1</v>
      </c>
      <c r="CJ4" s="996"/>
    </row>
    <row r="5" spans="1:88" ht="33" customHeight="1">
      <c r="B5" s="1120">
        <v>1334567891</v>
      </c>
      <c r="C5" s="1120"/>
      <c r="D5" s="1120"/>
      <c r="E5" s="1120"/>
      <c r="F5" s="1120"/>
      <c r="G5" s="1121" t="s">
        <v>4</v>
      </c>
      <c r="H5" s="1121"/>
      <c r="I5" s="1121"/>
      <c r="J5" s="1122" t="s">
        <v>5</v>
      </c>
      <c r="K5" s="1122"/>
      <c r="L5" s="1122"/>
      <c r="M5" s="1123" t="s">
        <v>6</v>
      </c>
      <c r="N5" s="1123"/>
      <c r="O5" s="1123"/>
      <c r="P5" s="1124">
        <f>IF(Y5="","",IFERROR(INDEX(【参考】数式用3!$G$3:$I$451,MATCH(M5,【参考】数式用3!$F$3:$F$451,0),MATCH(VLOOKUP(Y5,【参考】数式用3!$J$2:$K$26,2,FALSE),【参考】数式用3!$G$2:$I$2,0)),10))</f>
        <v>10.9</v>
      </c>
      <c r="Q5" s="1125"/>
      <c r="R5" s="1125"/>
      <c r="S5" s="1126" t="s">
        <v>2431</v>
      </c>
      <c r="T5" s="1127"/>
      <c r="U5" s="1127"/>
      <c r="V5" s="1127"/>
      <c r="W5" s="1127"/>
      <c r="X5" s="1128"/>
      <c r="Y5" s="1136" t="s">
        <v>281</v>
      </c>
      <c r="Z5" s="1136"/>
      <c r="AA5" s="1136"/>
      <c r="AB5" s="1136"/>
      <c r="AC5" s="1136"/>
      <c r="AD5" s="1136"/>
      <c r="AE5" s="1141">
        <v>385000</v>
      </c>
      <c r="AF5" s="1142"/>
      <c r="AG5" s="1142"/>
      <c r="AH5" s="1143"/>
      <c r="AI5" s="1141">
        <v>80000</v>
      </c>
      <c r="AJ5" s="1142"/>
      <c r="AK5" s="1142"/>
      <c r="AL5" s="1143"/>
      <c r="AM5" s="1144">
        <f>AE5-AI5</f>
        <v>305000</v>
      </c>
      <c r="AN5" s="1145"/>
      <c r="AO5" s="1145"/>
      <c r="AP5" s="1146"/>
      <c r="AS5" s="183"/>
      <c r="AT5" s="1010"/>
      <c r="AU5" s="1010"/>
      <c r="AV5" s="1010"/>
      <c r="AW5" s="1010"/>
      <c r="AX5" s="1010"/>
      <c r="AY5" s="1010"/>
      <c r="AZ5" s="1010"/>
      <c r="BA5" s="184"/>
      <c r="CE5" s="987" t="s">
        <v>2386</v>
      </c>
      <c r="CF5" s="987"/>
      <c r="CG5" s="987"/>
      <c r="CH5" s="987"/>
      <c r="CI5" s="995">
        <f>IF(OR(G49="処遇加算Ⅰ",AS48="処遇加算Ⅰ"),1,"")</f>
        <v>1</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1</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60" t="s">
        <v>2328</v>
      </c>
      <c r="C8" s="1061"/>
      <c r="D8" s="1061"/>
      <c r="E8" s="1061"/>
      <c r="F8" s="1061"/>
      <c r="G8" s="1061"/>
      <c r="H8" s="1061"/>
      <c r="I8" s="1061"/>
      <c r="J8" s="1061"/>
      <c r="K8" s="1061"/>
      <c r="L8" s="1061"/>
      <c r="M8" s="1061"/>
      <c r="N8" s="1061"/>
      <c r="O8" s="1061"/>
      <c r="P8" s="1061"/>
      <c r="Q8" s="1061"/>
      <c r="R8" s="1061"/>
      <c r="S8" s="1062"/>
      <c r="T8" s="1041" t="s">
        <v>14</v>
      </c>
      <c r="U8" s="1042"/>
      <c r="V8" s="1152" t="str">
        <f>IFERROR(IF(VLOOKUP(AS1,【参考】数式用2!E6:L23,3,FALSE)="","",VLOOKUP(AS1,【参考】数式用2!E6:L23,3,FALSE)),"")</f>
        <v>新加算Ⅱ</v>
      </c>
      <c r="W8" s="1153"/>
      <c r="X8" s="1153"/>
      <c r="Y8" s="1153"/>
      <c r="Z8" s="1154"/>
      <c r="AA8" s="1137" t="str">
        <f>IFERROR(VLOOKUP(AS1,【参考】数式用2!E6:L23,4,FALSE),"")</f>
        <v>旧特定加算の職種間配分ルール緩和のメリットを受けるため、キャリアパス要件Ⅳと職場環境等要件を満たして新加算Ⅱを推奨。キャリアパス要件Ⅲが必要だが、「R6年度中の対応の誓約」で可。</v>
      </c>
      <c r="AB8" s="1137"/>
      <c r="AC8" s="1137"/>
      <c r="AD8" s="1137"/>
      <c r="AE8" s="1137"/>
      <c r="AF8" s="1137"/>
      <c r="AG8" s="1137"/>
      <c r="AH8" s="1137"/>
      <c r="AI8" s="1137"/>
      <c r="AJ8" s="1137"/>
      <c r="AK8" s="1137"/>
      <c r="AL8" s="1137"/>
      <c r="AM8" s="1137"/>
      <c r="AN8" s="1137"/>
      <c r="AO8" s="1137"/>
      <c r="AP8" s="113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W8" s="991" t="str">
        <f>IF(OR(V8="新加算Ⅰ",V8="新加算Ⅱ",V8="新加算Ⅲ",V8="新加算Ⅴ(１)",V8="新加算Ⅴ(３)",V8="新加算Ⅴ(８)"),"○","")</f>
        <v>○</v>
      </c>
      <c r="AX8" s="991" t="str">
        <f>IF(OR(V8="新加算Ⅰ",V8="新加算Ⅱ",V8="新加算Ⅴ(１)",V8="新加算Ⅴ(２)",V8="新加算Ⅴ(３)",V8="新加算Ⅴ(４)",V8="新加算Ⅴ(５)",V8="新加算Ⅴ(６)",V8="新加算Ⅴ(７)",V8="新加算Ⅴ(９)",V8="新加算Ⅴ(10)",V8="新加算Ⅴ(12)"),"○","")</f>
        <v>○</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v>
      </c>
      <c r="BA8" s="184"/>
      <c r="CE8" s="1009" t="s">
        <v>2388</v>
      </c>
      <c r="CF8" s="1009"/>
      <c r="CG8" s="1009"/>
      <c r="CH8" s="1009"/>
      <c r="CI8" s="995" t="str">
        <f>IF(AND(AP62=1,AL41=""),1,"")</f>
        <v/>
      </c>
      <c r="CJ8" s="996"/>
    </row>
    <row r="9" spans="1:88" ht="26.25" customHeight="1">
      <c r="B9" s="1063" t="s">
        <v>267</v>
      </c>
      <c r="C9" s="1064"/>
      <c r="D9" s="1064"/>
      <c r="E9" s="1064"/>
      <c r="F9" s="1065"/>
      <c r="G9" s="1066" t="s">
        <v>13</v>
      </c>
      <c r="H9" s="1067"/>
      <c r="I9" s="1067"/>
      <c r="J9" s="1067"/>
      <c r="K9" s="1068"/>
      <c r="L9" s="1069" t="s">
        <v>15</v>
      </c>
      <c r="M9" s="1070"/>
      <c r="N9" s="1070"/>
      <c r="O9" s="1070"/>
      <c r="P9" s="1071"/>
      <c r="Q9" s="1058" t="s">
        <v>2200</v>
      </c>
      <c r="R9" s="1059"/>
      <c r="S9" s="1059"/>
      <c r="T9" s="1041"/>
      <c r="U9" s="1042"/>
      <c r="V9" s="1155">
        <f>IFERROR(VLOOKUP(Y5,【参考】数式用!$A$5:$AB$27,MATCH(V8,【参考】数式用!$B$4:$AB$4,0)+1,FALSE),"")</f>
        <v>8.9999999999999983E-2</v>
      </c>
      <c r="W9" s="1156"/>
      <c r="X9" s="1156"/>
      <c r="Y9" s="1156"/>
      <c r="Z9" s="1157"/>
      <c r="AA9" s="1139"/>
      <c r="AB9" s="1139"/>
      <c r="AC9" s="1139"/>
      <c r="AD9" s="1139"/>
      <c r="AE9" s="1139"/>
      <c r="AF9" s="1139"/>
      <c r="AG9" s="1139"/>
      <c r="AH9" s="1139"/>
      <c r="AI9" s="1139"/>
      <c r="AJ9" s="1139"/>
      <c r="AK9" s="1139"/>
      <c r="AL9" s="1139"/>
      <c r="AM9" s="1139"/>
      <c r="AN9" s="1139"/>
      <c r="AO9" s="1139"/>
      <c r="AP9" s="1140"/>
      <c r="AS9" s="183"/>
      <c r="AT9" s="992"/>
      <c r="AU9" s="992"/>
      <c r="AV9" s="992"/>
      <c r="AW9" s="992"/>
      <c r="AX9" s="992"/>
      <c r="AY9" s="992"/>
      <c r="AZ9" s="992"/>
      <c r="BA9" s="184"/>
      <c r="CE9" s="987" t="s">
        <v>2388</v>
      </c>
      <c r="CF9" s="987"/>
      <c r="CG9" s="987"/>
      <c r="CH9" s="987"/>
      <c r="CI9" s="995" t="str">
        <f>IF(OR(AH62=1,AP62=1),1,"")</f>
        <v/>
      </c>
      <c r="CJ9" s="996"/>
    </row>
    <row r="10" spans="1:88" ht="11.25" customHeight="1">
      <c r="B10" s="1077">
        <f>IFERROR(VLOOKUP(Y5,【参考】数式用!$A$5:$J$27,MATCH(B9,【参考】数式用!$B$4:$J$4,0)+1,0),"")</f>
        <v>4.2999999999999997E-2</v>
      </c>
      <c r="C10" s="1078"/>
      <c r="D10" s="1078"/>
      <c r="E10" s="1078"/>
      <c r="F10" s="1079"/>
      <c r="G10" s="1077">
        <f>IFERROR(VLOOKUP(Y5,【参考】数式用!$A$5:$J$27,MATCH(G9,【参考】数式用!$B$4:$J$4,0)+1,0),"")</f>
        <v>0</v>
      </c>
      <c r="H10" s="1078"/>
      <c r="I10" s="1078"/>
      <c r="J10" s="1078"/>
      <c r="K10" s="1079"/>
      <c r="L10" s="1077">
        <f>IFERROR(VLOOKUP(Y5,【参考】数式用!$A$5:$J$27,MATCH(L9,【参考】数式用!$B$4:$J$4,0)+1,0),"")</f>
        <v>1.0999999999999999E-2</v>
      </c>
      <c r="M10" s="1078"/>
      <c r="N10" s="1078"/>
      <c r="O10" s="1078"/>
      <c r="P10" s="1079"/>
      <c r="Q10" s="1036">
        <f>SUM(B10,G10,L10)</f>
        <v>5.3999999999999992E-2</v>
      </c>
      <c r="R10" s="1037"/>
      <c r="S10" s="1037"/>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1</v>
      </c>
      <c r="CJ10" s="996"/>
    </row>
    <row r="11" spans="1:88" s="194" customFormat="1" ht="20.25" customHeight="1" thickBot="1">
      <c r="B11" s="1080"/>
      <c r="C11" s="1081"/>
      <c r="D11" s="1081"/>
      <c r="E11" s="1081"/>
      <c r="F11" s="1082"/>
      <c r="G11" s="1080"/>
      <c r="H11" s="1081"/>
      <c r="I11" s="1081"/>
      <c r="J11" s="1081"/>
      <c r="K11" s="1082"/>
      <c r="L11" s="1080"/>
      <c r="M11" s="1081"/>
      <c r="N11" s="1081"/>
      <c r="O11" s="1081"/>
      <c r="P11" s="1082"/>
      <c r="Q11" s="1036"/>
      <c r="R11" s="1037"/>
      <c r="S11" s="1037"/>
      <c r="T11" s="1043"/>
      <c r="U11" s="1042"/>
      <c r="V11" s="1119" t="str">
        <f>IFERROR(IF(VLOOKUP(AS1,【参考】数式用2!E6:L23,5,FALSE)="","",VLOOKUP(AS1,【参考】数式用2!E6:L23,5,FALSE)),"")</f>
        <v>新加算Ⅲ</v>
      </c>
      <c r="W11" s="1119"/>
      <c r="X11" s="1119"/>
      <c r="Y11" s="1119"/>
      <c r="Z11" s="1119"/>
      <c r="AA11" s="1137" t="str">
        <f>IFERROR(VLOOKUP(AS1,【参考】数式用2!E6:L23,6,FALSE),"")</f>
        <v>キャリアパス要件Ⅲを「R6年度中の対応の誓約」で満たし、４月から旧処遇加算Ⅰを算定可。その場合、６月以降は自然と新加算Ⅲに移行可能。</v>
      </c>
      <c r="AB11" s="1137"/>
      <c r="AC11" s="1137"/>
      <c r="AD11" s="1137"/>
      <c r="AE11" s="1137"/>
      <c r="AF11" s="1137"/>
      <c r="AG11" s="1137"/>
      <c r="AH11" s="1137"/>
      <c r="AI11" s="1137"/>
      <c r="AJ11" s="1137"/>
      <c r="AK11" s="1137"/>
      <c r="AL11" s="1137"/>
      <c r="AM11" s="1137"/>
      <c r="AN11" s="1137"/>
      <c r="AO11" s="1137"/>
      <c r="AP11" s="113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W11" s="991" t="str">
        <f>IF(OR(V11="新加算Ⅰ",V11="新加算Ⅱ",V11="新加算Ⅲ",V11="新加算Ⅴ(１)",V11="新加算Ⅴ(３)",V11="新加算Ⅴ(８)"),"○","")</f>
        <v>○</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18" t="str">
        <f>IF(OR(B9="",G9="",L9=""),"！色付きのセルに現在算定している加算の区分を埋めてください。","⇒（３）のボタンからそれぞれの要件の充足予定を選択してください。")</f>
        <v>⇒（３）のボタンからそれぞれの要件の充足予定を選択してください。</v>
      </c>
      <c r="C12" s="1118"/>
      <c r="D12" s="1118"/>
      <c r="E12" s="1118"/>
      <c r="F12" s="1118"/>
      <c r="G12" s="1118"/>
      <c r="H12" s="1118"/>
      <c r="I12" s="1118"/>
      <c r="J12" s="1118"/>
      <c r="K12" s="1118"/>
      <c r="L12" s="1118"/>
      <c r="M12" s="1118"/>
      <c r="N12" s="1118"/>
      <c r="O12" s="1118"/>
      <c r="P12" s="1118"/>
      <c r="Q12" s="1118"/>
      <c r="R12" s="1118"/>
      <c r="S12" s="1118"/>
      <c r="T12" s="1043"/>
      <c r="U12" s="1042"/>
      <c r="V12" s="1132">
        <f>IFERROR(VLOOKUP(Y5,【参考】数式用!$A$5:$AB$27,MATCH(V11,【参考】数式用!$B$4:$AB$4,0)+1,FALSE),"")</f>
        <v>7.9999999999999988E-2</v>
      </c>
      <c r="W12" s="1132"/>
      <c r="X12" s="1132"/>
      <c r="Y12" s="1132"/>
      <c r="Z12" s="1132"/>
      <c r="AA12" s="1139"/>
      <c r="AB12" s="1139"/>
      <c r="AC12" s="1139"/>
      <c r="AD12" s="1139"/>
      <c r="AE12" s="1139"/>
      <c r="AF12" s="1139"/>
      <c r="AG12" s="1139"/>
      <c r="AH12" s="1139"/>
      <c r="AI12" s="1139"/>
      <c r="AJ12" s="1139"/>
      <c r="AK12" s="1139"/>
      <c r="AL12" s="1139"/>
      <c r="AM12" s="1139"/>
      <c r="AN12" s="1139"/>
      <c r="AO12" s="1139"/>
      <c r="AP12" s="1140"/>
      <c r="AS12" s="183"/>
      <c r="AT12" s="992"/>
      <c r="AU12" s="992"/>
      <c r="AV12" s="992"/>
      <c r="AW12" s="992"/>
      <c r="AX12" s="992"/>
      <c r="AY12" s="992"/>
      <c r="AZ12" s="992"/>
      <c r="BA12" s="184"/>
    </row>
    <row r="13" spans="1:88" ht="12" customHeight="1">
      <c r="A13" s="178"/>
      <c r="B13" s="1092" t="s">
        <v>2288</v>
      </c>
      <c r="C13" s="1093"/>
      <c r="D13" s="1093"/>
      <c r="E13" s="1093"/>
      <c r="F13" s="1093"/>
      <c r="G13" s="1093"/>
      <c r="H13" s="1093"/>
      <c r="I13" s="1093"/>
      <c r="J13" s="1093"/>
      <c r="K13" s="1093"/>
      <c r="L13" s="1093"/>
      <c r="M13" s="1093"/>
      <c r="N13" s="1093"/>
      <c r="O13" s="1093"/>
      <c r="P13" s="1093"/>
      <c r="Q13" s="1093"/>
      <c r="R13" s="1093"/>
      <c r="S13" s="1094"/>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95"/>
      <c r="C14" s="1096"/>
      <c r="D14" s="1096"/>
      <c r="E14" s="1096"/>
      <c r="F14" s="1096"/>
      <c r="G14" s="1096"/>
      <c r="H14" s="1096"/>
      <c r="I14" s="1096"/>
      <c r="J14" s="1096"/>
      <c r="K14" s="1096"/>
      <c r="L14" s="1096"/>
      <c r="M14" s="1096"/>
      <c r="N14" s="1096"/>
      <c r="O14" s="1096"/>
      <c r="P14" s="1096"/>
      <c r="Q14" s="1096"/>
      <c r="R14" s="1096"/>
      <c r="S14" s="1097"/>
      <c r="U14" s="528"/>
      <c r="V14" s="1119" t="str">
        <f>IFERROR(IF(VLOOKUP(AS1,【参考】数式用2!E6:L23,7,FALSE)="","",VLOOKUP(AS1,【参考】数式用2!E6:L23,7,FALSE)),"")</f>
        <v>新加算Ⅳ</v>
      </c>
      <c r="W14" s="1119"/>
      <c r="X14" s="1119"/>
      <c r="Y14" s="1119"/>
      <c r="Z14" s="1119"/>
      <c r="AA14" s="1147" t="str">
        <f>IFERROR(VLOOKUP(AS1,【参考】数式用2!E6:L23,8,FALSE),"")</f>
        <v>R5年度と同じ要件を継続すれば、R6年度に新加算Ⅳを算定可。なお、職種間配分ルール緩和のメリットを受けるためには、４月から旧特定加算Ⅱを算定し、６月以降、新加算Ⅴ(4)に移行することも推奨。</v>
      </c>
      <c r="AB14" s="1137"/>
      <c r="AC14" s="1137"/>
      <c r="AD14" s="1137"/>
      <c r="AE14" s="1137"/>
      <c r="AF14" s="1137"/>
      <c r="AG14" s="1137"/>
      <c r="AH14" s="1137"/>
      <c r="AI14" s="1137"/>
      <c r="AJ14" s="1137"/>
      <c r="AK14" s="1137"/>
      <c r="AL14" s="1137"/>
      <c r="AM14" s="1137"/>
      <c r="AN14" s="1137"/>
      <c r="AO14" s="1137"/>
      <c r="AP14" s="113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83" t="s">
        <v>2282</v>
      </c>
      <c r="C15" s="1084"/>
      <c r="D15" s="147">
        <v>6</v>
      </c>
      <c r="E15" s="530" t="s">
        <v>2283</v>
      </c>
      <c r="F15" s="147">
        <v>4</v>
      </c>
      <c r="G15" s="530" t="s">
        <v>2284</v>
      </c>
      <c r="H15" s="1085" t="s">
        <v>2285</v>
      </c>
      <c r="I15" s="1085"/>
      <c r="J15" s="1098"/>
      <c r="K15" s="147">
        <v>7</v>
      </c>
      <c r="L15" s="530" t="s">
        <v>2283</v>
      </c>
      <c r="M15" s="147">
        <v>3</v>
      </c>
      <c r="N15" s="530" t="s">
        <v>2284</v>
      </c>
      <c r="O15" s="530" t="s">
        <v>2286</v>
      </c>
      <c r="P15" s="204">
        <f>(K15*12+M15)-(D15*12+F15)+1</f>
        <v>12</v>
      </c>
      <c r="Q15" s="1085" t="s">
        <v>2287</v>
      </c>
      <c r="R15" s="1085"/>
      <c r="S15" s="205" t="s">
        <v>74</v>
      </c>
      <c r="U15" s="528"/>
      <c r="V15" s="1086">
        <f>IFERROR(VLOOKUP(Y5,【参考】数式用!$A$5:$AB$27,MATCH(V14,【参考】数式用!$B$4:$AB$4,0)+1,FALSE),"")</f>
        <v>6.3999999999999987E-2</v>
      </c>
      <c r="W15" s="1087"/>
      <c r="X15" s="1087"/>
      <c r="Y15" s="1087"/>
      <c r="Z15" s="1088"/>
      <c r="AA15" s="1133"/>
      <c r="AB15" s="1134"/>
      <c r="AC15" s="1134"/>
      <c r="AD15" s="1134"/>
      <c r="AE15" s="1134"/>
      <c r="AF15" s="1134"/>
      <c r="AG15" s="1134"/>
      <c r="AH15" s="1134"/>
      <c r="AI15" s="1134"/>
      <c r="AJ15" s="1134"/>
      <c r="AK15" s="1134"/>
      <c r="AL15" s="1134"/>
      <c r="AM15" s="1134"/>
      <c r="AN15" s="1134"/>
      <c r="AO15" s="1134"/>
      <c r="AP15" s="114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89"/>
      <c r="W16" s="1090"/>
      <c r="X16" s="1090"/>
      <c r="Y16" s="1090"/>
      <c r="Z16" s="1091"/>
      <c r="AA16" s="1149"/>
      <c r="AB16" s="1150"/>
      <c r="AC16" s="1150"/>
      <c r="AD16" s="1150"/>
      <c r="AE16" s="1150"/>
      <c r="AF16" s="1150"/>
      <c r="AG16" s="1150"/>
      <c r="AH16" s="1150"/>
      <c r="AI16" s="1150"/>
      <c r="AJ16" s="1150"/>
      <c r="AK16" s="1150"/>
      <c r="AL16" s="1150"/>
      <c r="AM16" s="1150"/>
      <c r="AN16" s="1150"/>
      <c r="AO16" s="1150"/>
      <c r="AP16" s="115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75" t="s">
        <v>2211</v>
      </c>
      <c r="C18" s="1075"/>
      <c r="D18" s="1075"/>
      <c r="E18" s="1075"/>
      <c r="F18" s="1075"/>
      <c r="G18" s="1075"/>
      <c r="H18" s="1075"/>
      <c r="I18" s="1075"/>
      <c r="J18" s="1075"/>
      <c r="K18" s="1075"/>
      <c r="L18" s="1075"/>
      <c r="M18" s="1075"/>
      <c r="N18" s="1075"/>
      <c r="O18" s="1075"/>
      <c r="P18" s="1075"/>
      <c r="Q18" s="1075"/>
      <c r="R18" s="1075"/>
      <c r="S18" s="1075"/>
      <c r="AI18" s="216"/>
      <c r="AJ18" s="216"/>
      <c r="AK18" s="216"/>
      <c r="AL18" s="216"/>
      <c r="AM18" s="216"/>
      <c r="AN18" s="216"/>
      <c r="AO18" s="216"/>
      <c r="AP18" s="216"/>
      <c r="AQ18" s="216"/>
    </row>
    <row r="19" spans="2:60" ht="6" customHeight="1" thickBot="1">
      <c r="B19" s="1075"/>
      <c r="C19" s="1075"/>
      <c r="D19" s="1075"/>
      <c r="E19" s="1075"/>
      <c r="F19" s="1075"/>
      <c r="G19" s="1075"/>
      <c r="H19" s="1075"/>
      <c r="I19" s="1075"/>
      <c r="J19" s="1075"/>
      <c r="K19" s="1075"/>
      <c r="L19" s="1075"/>
      <c r="M19" s="1075"/>
      <c r="N19" s="1075"/>
      <c r="O19" s="1075"/>
      <c r="P19" s="1075"/>
      <c r="Q19" s="1075"/>
      <c r="R19" s="1075"/>
      <c r="S19" s="1075"/>
      <c r="AI19" s="216"/>
      <c r="AJ19" s="216"/>
      <c r="AK19" s="216"/>
      <c r="AL19" s="216"/>
      <c r="AM19" s="216"/>
      <c r="AN19" s="216"/>
      <c r="AO19" s="216"/>
      <c r="AP19" s="216"/>
      <c r="AQ19" s="216"/>
    </row>
    <row r="20" spans="2:60" ht="12.95" customHeight="1">
      <c r="B20" s="1076"/>
      <c r="C20" s="1076"/>
      <c r="D20" s="1076"/>
      <c r="E20" s="1076"/>
      <c r="F20" s="1076"/>
      <c r="G20" s="1076"/>
      <c r="H20" s="1076"/>
      <c r="I20" s="1076"/>
      <c r="J20" s="1076"/>
      <c r="K20" s="1076"/>
      <c r="L20" s="1076"/>
      <c r="M20" s="1076"/>
      <c r="N20" s="1076"/>
      <c r="O20" s="1076"/>
      <c r="P20" s="1076"/>
      <c r="Q20" s="1076"/>
      <c r="R20" s="1076"/>
      <c r="S20" s="1076"/>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v>
      </c>
      <c r="AT20" s="999"/>
      <c r="AU20" s="999"/>
      <c r="AV20" s="999"/>
      <c r="AW20" s="999"/>
      <c r="AX20" s="999"/>
      <c r="AY20" s="999"/>
      <c r="AZ20" s="999"/>
      <c r="BA20" s="999"/>
      <c r="BB20" s="999"/>
      <c r="BC20" s="999"/>
      <c r="BD20" s="999"/>
      <c r="BE20" s="999"/>
      <c r="BF20" s="999"/>
      <c r="BG20" s="999"/>
      <c r="BH20" s="1000"/>
    </row>
    <row r="21" spans="2:60" ht="17.100000000000001" customHeight="1">
      <c r="B21" s="1112" t="s">
        <v>2295</v>
      </c>
      <c r="C21" s="1113"/>
      <c r="D21" s="1113"/>
      <c r="E21" s="1113"/>
      <c r="F21" s="1114"/>
      <c r="G21" s="1106" t="s">
        <v>245</v>
      </c>
      <c r="H21" s="1107"/>
      <c r="I21" s="1107"/>
      <c r="J21" s="1107"/>
      <c r="K21" s="1107"/>
      <c r="L21" s="1107"/>
      <c r="M21" s="1107"/>
      <c r="N21" s="1107"/>
      <c r="O21" s="1107"/>
      <c r="P21" s="1107"/>
      <c r="Q21" s="1107"/>
      <c r="R21" s="1107"/>
      <c r="S21" s="1107"/>
      <c r="T21" s="1108"/>
      <c r="U21" s="218"/>
      <c r="V21" s="526" t="str">
        <f>IFERROR(IF(L9="ベア加算","✓",""),"")</f>
        <v>✓</v>
      </c>
      <c r="W21" s="1007" t="s">
        <v>16</v>
      </c>
      <c r="X21" s="1007"/>
      <c r="Y21" s="1007"/>
      <c r="Z21" s="1007"/>
      <c r="AA21" s="1041" t="s">
        <v>14</v>
      </c>
      <c r="AB21" s="1042"/>
      <c r="AC21" s="220"/>
      <c r="AD21" s="1105" t="s">
        <v>16</v>
      </c>
      <c r="AE21" s="1105"/>
      <c r="AF21" s="1105"/>
      <c r="AG21" s="1105"/>
      <c r="AH21" s="1105"/>
      <c r="AI21" s="1041" t="s">
        <v>14</v>
      </c>
      <c r="AJ21" s="1042"/>
      <c r="AK21" s="221"/>
      <c r="AL21" s="1105" t="s">
        <v>16</v>
      </c>
      <c r="AM21" s="1105"/>
      <c r="AN21" s="1105"/>
      <c r="AO21" s="1105"/>
      <c r="AP21" s="1105"/>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115"/>
      <c r="C22" s="1116"/>
      <c r="D22" s="1116"/>
      <c r="E22" s="1116"/>
      <c r="F22" s="1117"/>
      <c r="G22" s="1109"/>
      <c r="H22" s="1110"/>
      <c r="I22" s="1110"/>
      <c r="J22" s="1110"/>
      <c r="K22" s="1110"/>
      <c r="L22" s="1110"/>
      <c r="M22" s="1110"/>
      <c r="N22" s="1110"/>
      <c r="O22" s="1110"/>
      <c r="P22" s="1110"/>
      <c r="Q22" s="1110"/>
      <c r="R22" s="1110"/>
      <c r="S22" s="1110"/>
      <c r="T22" s="1111"/>
      <c r="U22" s="218"/>
      <c r="V22" s="222" t="str">
        <f>IFERROR(IF(L9="ベア加算なし","✓",""),"")</f>
        <v/>
      </c>
      <c r="W22" s="1025" t="s">
        <v>17</v>
      </c>
      <c r="X22" s="1007"/>
      <c r="Y22" s="1026"/>
      <c r="Z22" s="1027"/>
      <c r="AA22" s="1041"/>
      <c r="AB22" s="1042"/>
      <c r="AC22" s="220"/>
      <c r="AD22" s="1007" t="s">
        <v>17</v>
      </c>
      <c r="AE22" s="1007"/>
      <c r="AF22" s="1007"/>
      <c r="AG22" s="1007"/>
      <c r="AH22" s="1007"/>
      <c r="AI22" s="1041"/>
      <c r="AJ22" s="1042"/>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112" t="s">
        <v>2219</v>
      </c>
      <c r="C24" s="1113"/>
      <c r="D24" s="1113"/>
      <c r="E24" s="1113"/>
      <c r="F24" s="1114"/>
      <c r="G24" s="1106" t="s">
        <v>246</v>
      </c>
      <c r="H24" s="1107"/>
      <c r="I24" s="1107"/>
      <c r="J24" s="1107"/>
      <c r="K24" s="1107"/>
      <c r="L24" s="1107"/>
      <c r="M24" s="1107"/>
      <c r="N24" s="1107"/>
      <c r="O24" s="1107"/>
      <c r="P24" s="1107"/>
      <c r="Q24" s="1107"/>
      <c r="R24" s="1107"/>
      <c r="S24" s="1107"/>
      <c r="T24" s="1108"/>
      <c r="U24" s="218"/>
      <c r="V24" s="526" t="str">
        <f>IFERROR(IF(OR(B9="処遇加算Ⅰ",B9="処遇加算Ⅱ"),"✓",""),"")</f>
        <v>✓</v>
      </c>
      <c r="W24" s="1072" t="s">
        <v>2254</v>
      </c>
      <c r="X24" s="1073"/>
      <c r="Y24" s="1073"/>
      <c r="Z24" s="1074"/>
      <c r="AA24" s="1041" t="s">
        <v>14</v>
      </c>
      <c r="AB24" s="1042"/>
      <c r="AC24" s="220"/>
      <c r="AD24" s="1057" t="s">
        <v>16</v>
      </c>
      <c r="AE24" s="1057"/>
      <c r="AF24" s="1057"/>
      <c r="AG24" s="1057"/>
      <c r="AH24" s="1057"/>
      <c r="AI24" s="1041" t="s">
        <v>14</v>
      </c>
      <c r="AJ24" s="1042"/>
      <c r="AK24" s="220"/>
      <c r="AL24" s="1057" t="s">
        <v>16</v>
      </c>
      <c r="AM24" s="1057"/>
      <c r="AN24" s="1057"/>
      <c r="AO24" s="1057"/>
      <c r="AP24" s="1057"/>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160"/>
      <c r="C25" s="1161"/>
      <c r="D25" s="1161"/>
      <c r="E25" s="1161"/>
      <c r="F25" s="1162"/>
      <c r="G25" s="1133"/>
      <c r="H25" s="1134"/>
      <c r="I25" s="1134"/>
      <c r="J25" s="1134"/>
      <c r="K25" s="1134"/>
      <c r="L25" s="1134"/>
      <c r="M25" s="1134"/>
      <c r="N25" s="1134"/>
      <c r="O25" s="1134"/>
      <c r="P25" s="1134"/>
      <c r="Q25" s="1134"/>
      <c r="R25" s="1134"/>
      <c r="S25" s="1134"/>
      <c r="T25" s="1135"/>
      <c r="U25" s="218"/>
      <c r="V25" s="526" t="str">
        <f>IFERROR(IF(B9="処遇加算Ⅲ","✓",""),"")</f>
        <v/>
      </c>
      <c r="W25" s="1072" t="s">
        <v>21</v>
      </c>
      <c r="X25" s="1073"/>
      <c r="Y25" s="1073"/>
      <c r="Z25" s="1074"/>
      <c r="AA25" s="1041"/>
      <c r="AB25" s="1042"/>
      <c r="AC25" s="220"/>
      <c r="AD25" s="1008" t="s">
        <v>19</v>
      </c>
      <c r="AE25" s="1008"/>
      <c r="AF25" s="1008"/>
      <c r="AG25" s="1008"/>
      <c r="AH25" s="1008"/>
      <c r="AI25" s="1041"/>
      <c r="AJ25" s="1042"/>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115"/>
      <c r="C26" s="1116"/>
      <c r="D26" s="1116"/>
      <c r="E26" s="1116"/>
      <c r="F26" s="1117"/>
      <c r="G26" s="1109"/>
      <c r="H26" s="1110"/>
      <c r="I26" s="1110"/>
      <c r="J26" s="1110"/>
      <c r="K26" s="1110"/>
      <c r="L26" s="1110"/>
      <c r="M26" s="1110"/>
      <c r="N26" s="1110"/>
      <c r="O26" s="1110"/>
      <c r="P26" s="1110"/>
      <c r="Q26" s="1110"/>
      <c r="R26" s="1110"/>
      <c r="S26" s="1110"/>
      <c r="T26" s="1111"/>
      <c r="U26" s="192"/>
      <c r="V26" s="526" t="str">
        <f>IFERROR(IF(B9="処遇加算なし","✓",""),"")</f>
        <v/>
      </c>
      <c r="W26" s="1072" t="s">
        <v>2255</v>
      </c>
      <c r="X26" s="1073"/>
      <c r="Y26" s="1073"/>
      <c r="Z26" s="1074"/>
      <c r="AA26" s="1041"/>
      <c r="AB26" s="1042"/>
      <c r="AC26" s="220"/>
      <c r="AD26" s="1057" t="s">
        <v>17</v>
      </c>
      <c r="AE26" s="1057"/>
      <c r="AF26" s="1057"/>
      <c r="AG26" s="1057"/>
      <c r="AH26" s="1057"/>
      <c r="AI26" s="1041"/>
      <c r="AJ26" s="1042"/>
      <c r="AK26" s="221"/>
      <c r="AL26" s="1057" t="s">
        <v>17</v>
      </c>
      <c r="AM26" s="1057"/>
      <c r="AN26" s="1057"/>
      <c r="AO26" s="1057"/>
      <c r="AP26" s="1057"/>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112" t="s">
        <v>2220</v>
      </c>
      <c r="C28" s="1113"/>
      <c r="D28" s="1113"/>
      <c r="E28" s="1113"/>
      <c r="F28" s="1114"/>
      <c r="G28" s="1107" t="s">
        <v>2217</v>
      </c>
      <c r="H28" s="1107"/>
      <c r="I28" s="1107"/>
      <c r="J28" s="1107"/>
      <c r="K28" s="1107"/>
      <c r="L28" s="1107"/>
      <c r="M28" s="1107"/>
      <c r="N28" s="1107"/>
      <c r="O28" s="1107"/>
      <c r="P28" s="1107"/>
      <c r="Q28" s="1107"/>
      <c r="R28" s="1107"/>
      <c r="S28" s="1107"/>
      <c r="T28" s="1108"/>
      <c r="U28" s="218"/>
      <c r="V28" s="526" t="str">
        <f>IFERROR(IF(OR(B9="処遇加算Ⅰ",B9="処遇加算Ⅱ"),"✓",""),"")</f>
        <v>✓</v>
      </c>
      <c r="W28" s="1072" t="s">
        <v>2254</v>
      </c>
      <c r="X28" s="1073"/>
      <c r="Y28" s="1073"/>
      <c r="Z28" s="1074"/>
      <c r="AA28" s="1041" t="s">
        <v>14</v>
      </c>
      <c r="AB28" s="1042"/>
      <c r="AC28" s="220"/>
      <c r="AD28" s="1057" t="s">
        <v>16</v>
      </c>
      <c r="AE28" s="1057"/>
      <c r="AF28" s="1057"/>
      <c r="AG28" s="1057"/>
      <c r="AH28" s="1057"/>
      <c r="AI28" s="1041" t="s">
        <v>14</v>
      </c>
      <c r="AJ28" s="1042"/>
      <c r="AK28" s="220"/>
      <c r="AL28" s="1057" t="s">
        <v>16</v>
      </c>
      <c r="AM28" s="1057"/>
      <c r="AN28" s="1057"/>
      <c r="AO28" s="1057"/>
      <c r="AP28" s="1057"/>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160"/>
      <c r="C29" s="1161"/>
      <c r="D29" s="1161"/>
      <c r="E29" s="1161"/>
      <c r="F29" s="1162"/>
      <c r="G29" s="1134"/>
      <c r="H29" s="1134"/>
      <c r="I29" s="1134"/>
      <c r="J29" s="1134"/>
      <c r="K29" s="1134"/>
      <c r="L29" s="1134"/>
      <c r="M29" s="1134"/>
      <c r="N29" s="1134"/>
      <c r="O29" s="1134"/>
      <c r="P29" s="1134"/>
      <c r="Q29" s="1134"/>
      <c r="R29" s="1134"/>
      <c r="S29" s="1134"/>
      <c r="T29" s="1135"/>
      <c r="U29" s="218"/>
      <c r="V29" s="526" t="str">
        <f>IFERROR(IF(B9="処遇加算Ⅲ","✓",""),"")</f>
        <v/>
      </c>
      <c r="W29" s="1072" t="s">
        <v>21</v>
      </c>
      <c r="X29" s="1073"/>
      <c r="Y29" s="1073"/>
      <c r="Z29" s="1074"/>
      <c r="AA29" s="1041"/>
      <c r="AB29" s="1042"/>
      <c r="AC29" s="220"/>
      <c r="AD29" s="1008" t="s">
        <v>19</v>
      </c>
      <c r="AE29" s="1008"/>
      <c r="AF29" s="1008"/>
      <c r="AG29" s="1008"/>
      <c r="AH29" s="1008"/>
      <c r="AI29" s="1041"/>
      <c r="AJ29" s="1042"/>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115"/>
      <c r="C30" s="1116"/>
      <c r="D30" s="1116"/>
      <c r="E30" s="1116"/>
      <c r="F30" s="1117"/>
      <c r="G30" s="1110"/>
      <c r="H30" s="1110"/>
      <c r="I30" s="1110"/>
      <c r="J30" s="1110"/>
      <c r="K30" s="1110"/>
      <c r="L30" s="1110"/>
      <c r="M30" s="1110"/>
      <c r="N30" s="1110"/>
      <c r="O30" s="1110"/>
      <c r="P30" s="1110"/>
      <c r="Q30" s="1110"/>
      <c r="R30" s="1110"/>
      <c r="S30" s="1110"/>
      <c r="T30" s="1111"/>
      <c r="U30" s="192"/>
      <c r="V30" s="526" t="str">
        <f>IFERROR(IF(B9="処遇加算なし","✓",""),"")</f>
        <v/>
      </c>
      <c r="W30" s="1072" t="s">
        <v>2255</v>
      </c>
      <c r="X30" s="1073"/>
      <c r="Y30" s="1073"/>
      <c r="Z30" s="1074"/>
      <c r="AA30" s="1041"/>
      <c r="AB30" s="1042"/>
      <c r="AC30" s="220"/>
      <c r="AD30" s="1057" t="s">
        <v>17</v>
      </c>
      <c r="AE30" s="1057"/>
      <c r="AF30" s="1057"/>
      <c r="AG30" s="1057"/>
      <c r="AH30" s="1057"/>
      <c r="AI30" s="1041"/>
      <c r="AJ30" s="1042"/>
      <c r="AK30" s="221"/>
      <c r="AL30" s="1057" t="s">
        <v>17</v>
      </c>
      <c r="AM30" s="1057"/>
      <c r="AN30" s="1057"/>
      <c r="AO30" s="1057"/>
      <c r="AP30" s="1057"/>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18" t="s">
        <v>2221</v>
      </c>
      <c r="C32" s="1018"/>
      <c r="D32" s="1018"/>
      <c r="E32" s="1018"/>
      <c r="F32" s="1018"/>
      <c r="G32" s="1017" t="s">
        <v>2218</v>
      </c>
      <c r="H32" s="1017"/>
      <c r="I32" s="1017"/>
      <c r="J32" s="1017"/>
      <c r="K32" s="1017"/>
      <c r="L32" s="1017"/>
      <c r="M32" s="1017"/>
      <c r="N32" s="1017"/>
      <c r="O32" s="1017"/>
      <c r="P32" s="1017"/>
      <c r="Q32" s="1017"/>
      <c r="R32" s="1017"/>
      <c r="S32" s="1017"/>
      <c r="T32" s="1017"/>
      <c r="U32" s="218"/>
      <c r="V32" s="526" t="str">
        <f>IFERROR(IF(B9="処遇加算Ⅰ","✓",""),"")</f>
        <v/>
      </c>
      <c r="W32" s="1025" t="s">
        <v>16</v>
      </c>
      <c r="X32" s="1026"/>
      <c r="Y32" s="1026"/>
      <c r="Z32" s="1027"/>
      <c r="AA32" s="1043" t="s">
        <v>14</v>
      </c>
      <c r="AB32" s="1042"/>
      <c r="AC32" s="220"/>
      <c r="AD32" s="1057" t="s">
        <v>16</v>
      </c>
      <c r="AE32" s="1057"/>
      <c r="AF32" s="1057"/>
      <c r="AG32" s="1057"/>
      <c r="AH32" s="1057"/>
      <c r="AI32" s="1043" t="s">
        <v>14</v>
      </c>
      <c r="AJ32" s="1042"/>
      <c r="AK32" s="220"/>
      <c r="AL32" s="1057" t="s">
        <v>16</v>
      </c>
      <c r="AM32" s="1057"/>
      <c r="AN32" s="1057"/>
      <c r="AO32" s="1057"/>
      <c r="AP32" s="1057"/>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18"/>
      <c r="C33" s="1018"/>
      <c r="D33" s="1018"/>
      <c r="E33" s="1018"/>
      <c r="F33" s="1018"/>
      <c r="G33" s="1017"/>
      <c r="H33" s="1017"/>
      <c r="I33" s="1017"/>
      <c r="J33" s="1017"/>
      <c r="K33" s="1017"/>
      <c r="L33" s="1017"/>
      <c r="M33" s="1017"/>
      <c r="N33" s="1017"/>
      <c r="O33" s="1017"/>
      <c r="P33" s="1017"/>
      <c r="Q33" s="1017"/>
      <c r="R33" s="1017"/>
      <c r="S33" s="1017"/>
      <c r="T33" s="1017"/>
      <c r="U33" s="218"/>
      <c r="V33" s="526" t="str">
        <f>IFERROR(IF(AND(B9&lt;&gt;"",B9&lt;&gt;"処遇加算Ⅰ"),"✓",""),"")</f>
        <v>✓</v>
      </c>
      <c r="W33" s="1025" t="s">
        <v>17</v>
      </c>
      <c r="X33" s="1026"/>
      <c r="Y33" s="1026"/>
      <c r="Z33" s="1027"/>
      <c r="AA33" s="1043"/>
      <c r="AB33" s="1042"/>
      <c r="AC33" s="220"/>
      <c r="AD33" s="1168" t="s">
        <v>19</v>
      </c>
      <c r="AE33" s="1168"/>
      <c r="AF33" s="1168"/>
      <c r="AG33" s="1168"/>
      <c r="AH33" s="1168"/>
      <c r="AI33" s="1043"/>
      <c r="AJ33" s="1042"/>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18"/>
      <c r="C34" s="1018"/>
      <c r="D34" s="1018"/>
      <c r="E34" s="1018"/>
      <c r="F34" s="1018"/>
      <c r="G34" s="1017"/>
      <c r="H34" s="1017"/>
      <c r="I34" s="1017"/>
      <c r="J34" s="1017"/>
      <c r="K34" s="1017"/>
      <c r="L34" s="1017"/>
      <c r="M34" s="1017"/>
      <c r="N34" s="1017"/>
      <c r="O34" s="1017"/>
      <c r="P34" s="1017"/>
      <c r="Q34" s="1017"/>
      <c r="R34" s="1017"/>
      <c r="S34" s="1017"/>
      <c r="T34" s="1017"/>
      <c r="U34" s="192"/>
      <c r="V34" s="225"/>
      <c r="W34" s="197"/>
      <c r="X34" s="197"/>
      <c r="Y34" s="197"/>
      <c r="Z34" s="197"/>
      <c r="AA34" s="1043"/>
      <c r="AB34" s="1042"/>
      <c r="AC34" s="220"/>
      <c r="AD34" s="1007" t="s">
        <v>17</v>
      </c>
      <c r="AE34" s="1007"/>
      <c r="AF34" s="1007"/>
      <c r="AG34" s="1007"/>
      <c r="AH34" s="1007"/>
      <c r="AI34" s="1043"/>
      <c r="AJ34" s="1042"/>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18" t="s">
        <v>2222</v>
      </c>
      <c r="C36" s="1018"/>
      <c r="D36" s="1018"/>
      <c r="E36" s="1018"/>
      <c r="F36" s="1018"/>
      <c r="G36" s="1167" t="s">
        <v>2263</v>
      </c>
      <c r="H36" s="1167"/>
      <c r="I36" s="1167"/>
      <c r="J36" s="1167"/>
      <c r="K36" s="1167"/>
      <c r="L36" s="1167"/>
      <c r="M36" s="1167"/>
      <c r="N36" s="1167"/>
      <c r="O36" s="1167"/>
      <c r="P36" s="1167"/>
      <c r="Q36" s="1167"/>
      <c r="R36" s="1167"/>
      <c r="S36" s="1167"/>
      <c r="T36" s="1167"/>
      <c r="U36" s="218"/>
      <c r="V36" s="526" t="str">
        <f>IFERROR(IF(OR(G9="特定加算Ⅰ",G9="特定加算Ⅱ"),"✓",""),"")</f>
        <v/>
      </c>
      <c r="W36" s="1025" t="s">
        <v>16</v>
      </c>
      <c r="X36" s="1026"/>
      <c r="Y36" s="1026"/>
      <c r="Z36" s="1027"/>
      <c r="AA36" s="1041" t="s">
        <v>14</v>
      </c>
      <c r="AB36" s="1042"/>
      <c r="AC36" s="220"/>
      <c r="AD36" s="1007" t="s">
        <v>16</v>
      </c>
      <c r="AE36" s="1007"/>
      <c r="AF36" s="1007"/>
      <c r="AG36" s="1007"/>
      <c r="AH36" s="1007"/>
      <c r="AI36" s="1041" t="s">
        <v>14</v>
      </c>
      <c r="AJ36" s="1042"/>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18"/>
      <c r="C37" s="1018"/>
      <c r="D37" s="1018"/>
      <c r="E37" s="1018"/>
      <c r="F37" s="1018"/>
      <c r="G37" s="1167"/>
      <c r="H37" s="1167"/>
      <c r="I37" s="1167"/>
      <c r="J37" s="1167"/>
      <c r="K37" s="1167"/>
      <c r="L37" s="1167"/>
      <c r="M37" s="1167"/>
      <c r="N37" s="1167"/>
      <c r="O37" s="1167"/>
      <c r="P37" s="1167"/>
      <c r="Q37" s="1167"/>
      <c r="R37" s="1167"/>
      <c r="S37" s="1167"/>
      <c r="T37" s="1167"/>
      <c r="U37" s="218"/>
      <c r="V37" s="526" t="str">
        <f>IFERROR(IF(G9="特定加算なし","✓",""),"")</f>
        <v>✓</v>
      </c>
      <c r="W37" s="1025" t="s">
        <v>17</v>
      </c>
      <c r="X37" s="1026"/>
      <c r="Y37" s="1026"/>
      <c r="Z37" s="1027"/>
      <c r="AA37" s="1041"/>
      <c r="AB37" s="1042"/>
      <c r="AC37" s="1178" t="s">
        <v>2369</v>
      </c>
      <c r="AD37" s="1179"/>
      <c r="AE37" s="1179"/>
      <c r="AF37" s="1179"/>
      <c r="AG37" s="1180">
        <v>1</v>
      </c>
      <c r="AH37" s="1181"/>
      <c r="AI37" s="1041"/>
      <c r="AJ37" s="1042"/>
      <c r="AK37" s="1178" t="s">
        <v>2369</v>
      </c>
      <c r="AL37" s="1179"/>
      <c r="AM37" s="1179"/>
      <c r="AN37" s="1179"/>
      <c r="AO37" s="1180">
        <v>1</v>
      </c>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18"/>
      <c r="C38" s="1018"/>
      <c r="D38" s="1018"/>
      <c r="E38" s="1018"/>
      <c r="F38" s="1018"/>
      <c r="G38" s="1167"/>
      <c r="H38" s="1167"/>
      <c r="I38" s="1167"/>
      <c r="J38" s="1167"/>
      <c r="K38" s="1167"/>
      <c r="L38" s="1167"/>
      <c r="M38" s="1167"/>
      <c r="N38" s="1167"/>
      <c r="O38" s="1167"/>
      <c r="P38" s="1167"/>
      <c r="Q38" s="1167"/>
      <c r="R38" s="1167"/>
      <c r="S38" s="1167"/>
      <c r="T38" s="1167"/>
      <c r="U38" s="218"/>
      <c r="Z38" s="233"/>
      <c r="AA38" s="1043"/>
      <c r="AB38" s="1042"/>
      <c r="AC38" s="220"/>
      <c r="AD38" s="1007" t="s">
        <v>17</v>
      </c>
      <c r="AE38" s="1007"/>
      <c r="AF38" s="1007"/>
      <c r="AG38" s="1007"/>
      <c r="AH38" s="1007"/>
      <c r="AI38" s="1041"/>
      <c r="AJ38" s="1042"/>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18" t="s">
        <v>2223</v>
      </c>
      <c r="C40" s="1018"/>
      <c r="D40" s="1018"/>
      <c r="E40" s="1018"/>
      <c r="F40" s="1018"/>
      <c r="G40" s="1017" t="str">
        <f>IFERROR(VLOOKUP(Y5,【参考】数式用!AS5:AT27,2,0),"")</f>
        <v>　サービス提供体制強化加算ⅠまたはⅡを算定する。</v>
      </c>
      <c r="H40" s="1017"/>
      <c r="I40" s="1017"/>
      <c r="J40" s="1017"/>
      <c r="K40" s="1017"/>
      <c r="L40" s="1017"/>
      <c r="M40" s="1017"/>
      <c r="N40" s="1017"/>
      <c r="O40" s="1017"/>
      <c r="P40" s="1017"/>
      <c r="Q40" s="1017"/>
      <c r="R40" s="1017"/>
      <c r="S40" s="1017"/>
      <c r="T40" s="1017"/>
      <c r="U40" s="192"/>
      <c r="V40" s="526" t="str">
        <f>IFERROR(IF(G9="特定加算Ⅰ","✓",""),"")</f>
        <v/>
      </c>
      <c r="W40" s="1025" t="s">
        <v>16</v>
      </c>
      <c r="X40" s="1026"/>
      <c r="Y40" s="1026"/>
      <c r="Z40" s="1027"/>
      <c r="AA40" s="1041" t="s">
        <v>14</v>
      </c>
      <c r="AB40" s="1042"/>
      <c r="AC40" s="220"/>
      <c r="AD40" s="1007" t="s">
        <v>16</v>
      </c>
      <c r="AE40" s="1007"/>
      <c r="AF40" s="1007"/>
      <c r="AG40" s="1007"/>
      <c r="AH40" s="1007"/>
      <c r="AI40" s="1041" t="s">
        <v>14</v>
      </c>
      <c r="AJ40" s="1042"/>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18"/>
      <c r="C41" s="1018"/>
      <c r="D41" s="1018"/>
      <c r="E41" s="1018"/>
      <c r="F41" s="1018"/>
      <c r="G41" s="1017"/>
      <c r="H41" s="1017"/>
      <c r="I41" s="1017"/>
      <c r="J41" s="1017"/>
      <c r="K41" s="1017"/>
      <c r="L41" s="1017"/>
      <c r="M41" s="1017"/>
      <c r="N41" s="1017"/>
      <c r="O41" s="1017"/>
      <c r="P41" s="1017"/>
      <c r="Q41" s="1017"/>
      <c r="R41" s="1017"/>
      <c r="S41" s="1017"/>
      <c r="T41" s="1017"/>
      <c r="U41" s="192"/>
      <c r="V41" s="526" t="str">
        <f>IFERROR(IF(OR(G9="特定加算Ⅱ",G9="特定加算なし"),"✓",""),"")</f>
        <v>✓</v>
      </c>
      <c r="W41" s="1025" t="s">
        <v>17</v>
      </c>
      <c r="X41" s="1026"/>
      <c r="Y41" s="1026"/>
      <c r="Z41" s="1027"/>
      <c r="AA41" s="1041"/>
      <c r="AB41" s="1042"/>
      <c r="AC41" s="234" t="s">
        <v>90</v>
      </c>
      <c r="AD41" s="1054" t="s">
        <v>2271</v>
      </c>
      <c r="AE41" s="1055"/>
      <c r="AF41" s="1055"/>
      <c r="AG41" s="1055"/>
      <c r="AH41" s="1056"/>
      <c r="AI41" s="1041"/>
      <c r="AJ41" s="1042"/>
      <c r="AK41" s="234" t="s">
        <v>90</v>
      </c>
      <c r="AL41" s="1054" t="s">
        <v>2271</v>
      </c>
      <c r="AM41" s="1055"/>
      <c r="AN41" s="1055"/>
      <c r="AO41" s="1055"/>
      <c r="AP41" s="1056"/>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18"/>
      <c r="C42" s="1018"/>
      <c r="D42" s="1018"/>
      <c r="E42" s="1018"/>
      <c r="F42" s="1018"/>
      <c r="G42" s="1017"/>
      <c r="H42" s="1017"/>
      <c r="I42" s="1017"/>
      <c r="J42" s="1017"/>
      <c r="K42" s="1017"/>
      <c r="L42" s="1017"/>
      <c r="M42" s="1017"/>
      <c r="N42" s="1017"/>
      <c r="O42" s="1017"/>
      <c r="P42" s="1017"/>
      <c r="Q42" s="1017"/>
      <c r="R42" s="1017"/>
      <c r="S42" s="1017"/>
      <c r="T42" s="1017"/>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18" t="s">
        <v>2224</v>
      </c>
      <c r="C44" s="1018"/>
      <c r="D44" s="1018"/>
      <c r="E44" s="1018"/>
      <c r="F44" s="1018"/>
      <c r="G44" s="1017" t="s">
        <v>2161</v>
      </c>
      <c r="H44" s="1017"/>
      <c r="I44" s="1017"/>
      <c r="J44" s="1017"/>
      <c r="K44" s="1017"/>
      <c r="L44" s="1017"/>
      <c r="M44" s="1017"/>
      <c r="N44" s="1017"/>
      <c r="O44" s="1017"/>
      <c r="P44" s="1017"/>
      <c r="Q44" s="1017"/>
      <c r="R44" s="1017"/>
      <c r="S44" s="1017"/>
      <c r="T44" s="1017"/>
      <c r="U44" s="218"/>
      <c r="V44" s="526" t="str">
        <f>IFERROR(IF(OR(G9="特定加算Ⅰ",G9="特定加算Ⅱ"),"✓",""),"")</f>
        <v/>
      </c>
      <c r="W44" s="1025" t="s">
        <v>16</v>
      </c>
      <c r="X44" s="1026"/>
      <c r="Y44" s="1026"/>
      <c r="Z44" s="1027"/>
      <c r="AA44" s="1041" t="s">
        <v>14</v>
      </c>
      <c r="AB44" s="1042"/>
      <c r="AC44" s="220"/>
      <c r="AD44" s="1007" t="s">
        <v>16</v>
      </c>
      <c r="AE44" s="1007"/>
      <c r="AF44" s="1007"/>
      <c r="AG44" s="1007"/>
      <c r="AH44" s="1007"/>
      <c r="AI44" s="1041" t="s">
        <v>14</v>
      </c>
      <c r="AJ44" s="1042"/>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18"/>
      <c r="C45" s="1018"/>
      <c r="D45" s="1018"/>
      <c r="E45" s="1018"/>
      <c r="F45" s="1018"/>
      <c r="G45" s="1017"/>
      <c r="H45" s="1017"/>
      <c r="I45" s="1017"/>
      <c r="J45" s="1017"/>
      <c r="K45" s="1017"/>
      <c r="L45" s="1017"/>
      <c r="M45" s="1017"/>
      <c r="N45" s="1017"/>
      <c r="O45" s="1017"/>
      <c r="P45" s="1017"/>
      <c r="Q45" s="1017"/>
      <c r="R45" s="1017"/>
      <c r="S45" s="1017"/>
      <c r="T45" s="1017"/>
      <c r="U45" s="218"/>
      <c r="V45" s="526" t="str">
        <f>IFERROR(IF(G9="特定加算なし","✓",""),"")</f>
        <v>✓</v>
      </c>
      <c r="W45" s="1025" t="s">
        <v>17</v>
      </c>
      <c r="X45" s="1026"/>
      <c r="Y45" s="1026"/>
      <c r="Z45" s="1027"/>
      <c r="AA45" s="1041"/>
      <c r="AB45" s="1042"/>
      <c r="AC45" s="220"/>
      <c r="AD45" s="1007" t="s">
        <v>17</v>
      </c>
      <c r="AE45" s="1007"/>
      <c r="AF45" s="1007"/>
      <c r="AG45" s="1007"/>
      <c r="AH45" s="1007"/>
      <c r="AI45" s="1041"/>
      <c r="AJ45" s="1042"/>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75" t="s">
        <v>2317</v>
      </c>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14"/>
      <c r="C48" s="1015"/>
      <c r="D48" s="1015"/>
      <c r="E48" s="1015"/>
      <c r="F48" s="1016"/>
      <c r="G48" s="1044" t="str">
        <f>IF(F15=4,"R6.4～R6.5",IF(F15=5,"R6.5",""))</f>
        <v>R6.4～R6.5</v>
      </c>
      <c r="H48" s="1044"/>
      <c r="I48" s="1044"/>
      <c r="J48" s="1044"/>
      <c r="K48" s="1044"/>
      <c r="L48" s="1044"/>
      <c r="M48" s="1044"/>
      <c r="N48" s="1044"/>
      <c r="O48" s="1044"/>
      <c r="P48" s="1044"/>
      <c r="Q48" s="1044"/>
      <c r="R48" s="1044"/>
      <c r="S48" s="1044"/>
      <c r="T48" s="1044"/>
      <c r="U48" s="1044"/>
      <c r="V48" s="1044"/>
      <c r="W48" s="1044"/>
      <c r="X48" s="1044"/>
      <c r="Y48" s="1044"/>
      <c r="Z48" s="1044"/>
      <c r="AA48" s="1041" t="s">
        <v>14</v>
      </c>
      <c r="AB48" s="1042"/>
      <c r="AC48" s="1044" t="str">
        <f>IF(OR(F15=4,F15=5),"R6.6","R"&amp;D15&amp;"."&amp;F15)&amp;"～R"&amp;K15&amp;"."&amp;M15</f>
        <v>R6.6～R7.3</v>
      </c>
      <c r="AD48" s="1044"/>
      <c r="AE48" s="1044"/>
      <c r="AF48" s="1044"/>
      <c r="AG48" s="1044"/>
      <c r="AH48" s="1044"/>
      <c r="AS48" s="1013" t="str">
        <f>IFERROR(IF(AND(OR(AP58=1,AP58=2),OR(AP59=1,AP59=2),OR(AP60=1,AP60=2)),"処遇加算Ⅰ",IF(AND(OR(AP58=1,AP58=2),OR(AP59=1,AP59=2),OR(AP60=0,AP60=3)),"処遇加算Ⅱ",IF(OR(OR(AP58=1,AP58=2),OR(AP59=1,AP59=2)),"処遇加算Ⅲ",""))),"")</f>
        <v>処遇加算Ⅰ</v>
      </c>
      <c r="AT48" s="1013"/>
      <c r="AU48" s="1013"/>
      <c r="AV48" s="1013"/>
      <c r="AW48" s="1013" t="str">
        <f>IFERROR(IF(AND(OR(AP61=1,AP61=2),AP62=1,AP63=1),"特定加算Ⅰ",IF(AND(OR(AP61=1,AP61=2),AP62=2,AP63=1),"特定加算Ⅱ",IF(OR(AP61=3,AP62=2,AP63=2),"特定加算なし",""))),"")</f>
        <v>特定加算Ⅱ</v>
      </c>
      <c r="AX48" s="1013"/>
      <c r="AY48" s="1013"/>
      <c r="AZ48" s="1013"/>
      <c r="BA48" s="1013" t="str">
        <f>IFERROR(IF(AP57=1,"ベア加算",IF(AP57=2,"ベア加算なし","")),"")</f>
        <v/>
      </c>
      <c r="BB48" s="1013"/>
      <c r="BC48" s="1013"/>
      <c r="BD48" s="1013"/>
      <c r="BE48" s="1131" t="str">
        <f>AS48&amp;AW48&amp;BA48</f>
        <v>処遇加算Ⅰ特定加算Ⅱ</v>
      </c>
      <c r="BF48" s="1131"/>
      <c r="BG48" s="1131"/>
      <c r="BH48" s="1131"/>
      <c r="BI48" s="1131"/>
      <c r="BJ48" s="1131"/>
      <c r="BK48" s="1131"/>
      <c r="BL48" s="1131"/>
      <c r="BM48" s="1131"/>
      <c r="BN48" s="1131"/>
      <c r="BO48" s="1131"/>
      <c r="BP48" s="1131"/>
      <c r="BQ48" s="241"/>
      <c r="BR48" s="241"/>
      <c r="BS48" s="241"/>
      <c r="BT48" s="241"/>
      <c r="BU48" s="241"/>
      <c r="BV48" s="241"/>
      <c r="BW48" s="241"/>
      <c r="BX48" s="241"/>
      <c r="BY48" s="241"/>
      <c r="BZ48" s="241"/>
      <c r="CD48" s="242"/>
    </row>
    <row r="49" spans="2:86" ht="18" customHeight="1">
      <c r="B49" s="1019" t="s">
        <v>2163</v>
      </c>
      <c r="C49" s="1020"/>
      <c r="D49" s="1020"/>
      <c r="E49" s="1020"/>
      <c r="F49" s="1021"/>
      <c r="G49" s="1045" t="str">
        <f>IFERROR(IF(AND(OR(AH58=1,AH58=2),OR(AH59=1,AH59=2),OR(AH60=1,AH60=2)),"処遇加算Ⅰ",IF(AND(OR(AH58=1,AH58=2),OR(AH59=1,AH59=2),OR(AH60=0,AH60=3)),"処遇加算Ⅱ",IF(OR(OR(AH58=1,AH58=2),OR(AH59=1,AH59=2)),"処遇加算Ⅲ",""))),"")</f>
        <v>処遇加算Ⅰ</v>
      </c>
      <c r="H49" s="1046"/>
      <c r="I49" s="1046"/>
      <c r="J49" s="1046"/>
      <c r="K49" s="1047"/>
      <c r="L49" s="1045" t="str">
        <f>IFERROR(IF(G9="","",IF(AND(OR(AH61=1,AH61=2),AH62=1,AH63=1),"特定加算Ⅰ",IF(AND(OR(AH61=1,AH61=2),AH62=2,AH63=1),"特定加算Ⅱ",IF(OR(AH61=3,AH62=2,AH63=2),"特定加算なし","")))),"")</f>
        <v>特定加算Ⅱ</v>
      </c>
      <c r="M49" s="1046"/>
      <c r="N49" s="1046"/>
      <c r="O49" s="1046"/>
      <c r="P49" s="1163"/>
      <c r="Q49" s="1164" t="str">
        <f>IFERROR(IF(OR(L9="ベア加算",AND(L9="ベア加算なし",AH57=1)),"ベア加算",IF(AH57=2,"ベア加算なし","")),"")</f>
        <v>ベア加算</v>
      </c>
      <c r="R49" s="1046"/>
      <c r="S49" s="1046"/>
      <c r="T49" s="1046"/>
      <c r="U49" s="1163"/>
      <c r="V49" s="1165" t="s">
        <v>12</v>
      </c>
      <c r="W49" s="1166"/>
      <c r="X49" s="1166"/>
      <c r="Y49" s="1166"/>
      <c r="Z49" s="1166"/>
      <c r="AA49" s="1043"/>
      <c r="AB49" s="1043"/>
      <c r="AC49" s="1028" t="str">
        <f>IFERROR(VLOOKUP(BE48,【参考】数式用2!E6:F23,2,FALSE),"")</f>
        <v/>
      </c>
      <c r="AD49" s="1029"/>
      <c r="AE49" s="1029"/>
      <c r="AF49" s="1029"/>
      <c r="AG49" s="1029"/>
      <c r="AH49" s="1030"/>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6" ht="18" customHeight="1" thickBot="1">
      <c r="B50" s="1019" t="s">
        <v>2164</v>
      </c>
      <c r="C50" s="1020"/>
      <c r="D50" s="1020"/>
      <c r="E50" s="1020"/>
      <c r="F50" s="1021"/>
      <c r="G50" s="1031">
        <f>IFERROR(VLOOKUP(Y5,【参考】数式用!$A$5:$J$27,MATCH(G49,【参考】数式用!$B$4:$J$4,0)+1,0),"")</f>
        <v>5.8999999999999997E-2</v>
      </c>
      <c r="H50" s="1032"/>
      <c r="I50" s="1032"/>
      <c r="J50" s="1032"/>
      <c r="K50" s="1033"/>
      <c r="L50" s="1031">
        <f>IFERROR(VLOOKUP(Y5,【参考】数式用!$A$5:$J$27,MATCH(L49,【参考】数式用!$B$4:$J$4,0)+1,0),"")</f>
        <v>0.01</v>
      </c>
      <c r="M50" s="1032"/>
      <c r="N50" s="1032"/>
      <c r="O50" s="1032"/>
      <c r="P50" s="1034"/>
      <c r="Q50" s="1035">
        <f>IFERROR(VLOOKUP(Y5,【参考】数式用!$A$5:$J$27,MATCH(Q49,【参考】数式用!$B$4:$J$4,0)+1,0),"")</f>
        <v>1.0999999999999999E-2</v>
      </c>
      <c r="R50" s="1032"/>
      <c r="S50" s="1032"/>
      <c r="T50" s="1032"/>
      <c r="U50" s="1034"/>
      <c r="V50" s="1036">
        <f>SUM(G50,L50,Q50)</f>
        <v>7.9999999999999988E-2</v>
      </c>
      <c r="W50" s="1037"/>
      <c r="X50" s="1037"/>
      <c r="Y50" s="1037"/>
      <c r="Z50" s="1037"/>
      <c r="AA50" s="1043"/>
      <c r="AB50" s="1043"/>
      <c r="AC50" s="1038" t="str">
        <f>IFERROR(VLOOKUP(Y5,【参考】数式用!$A$5:$AB$27,MATCH(AC49,【参考】数式用!$B$4:$AB$4,0)+1,FALSE),"")</f>
        <v/>
      </c>
      <c r="AD50" s="1039"/>
      <c r="AE50" s="1039"/>
      <c r="AF50" s="1039"/>
      <c r="AG50" s="1039"/>
      <c r="AH50" s="1040"/>
      <c r="AS50" s="1012" t="s">
        <v>2195</v>
      </c>
      <c r="AT50" s="1012"/>
      <c r="AU50" s="1012"/>
      <c r="AV50" s="1012"/>
      <c r="AW50" s="1012" t="s">
        <v>2196</v>
      </c>
      <c r="AX50" s="1012"/>
      <c r="AY50" s="1012"/>
      <c r="AZ50" s="1012"/>
      <c r="BA50" s="1012" t="s">
        <v>15</v>
      </c>
      <c r="BB50" s="1012"/>
      <c r="BC50" s="1012"/>
      <c r="BD50" s="1012"/>
      <c r="BE50" s="1012" t="s">
        <v>2197</v>
      </c>
      <c r="BF50" s="1012"/>
      <c r="BG50" s="1012"/>
      <c r="BH50" s="1012"/>
      <c r="BI50" s="1012" t="s">
        <v>2200</v>
      </c>
      <c r="BJ50" s="1012"/>
      <c r="BK50" s="1012"/>
      <c r="BL50" s="1012"/>
      <c r="BM50" s="241"/>
      <c r="BN50" s="1012" t="s">
        <v>2199</v>
      </c>
      <c r="BO50" s="1012"/>
      <c r="BP50" s="1012"/>
      <c r="BQ50" s="1012"/>
      <c r="BR50" s="1012"/>
      <c r="BS50" s="1012"/>
      <c r="BT50" s="241"/>
      <c r="BV50" s="979" t="s">
        <v>2202</v>
      </c>
      <c r="BW50" s="980"/>
      <c r="BX50" s="980"/>
      <c r="BY50" s="980"/>
      <c r="BZ50" s="980"/>
      <c r="CA50" s="981"/>
      <c r="CD50" s="242"/>
    </row>
    <row r="51" spans="2:86" ht="17.25" customHeight="1">
      <c r="B51" s="1022" t="s">
        <v>2294</v>
      </c>
      <c r="C51" s="1023"/>
      <c r="D51" s="1023"/>
      <c r="E51" s="1023"/>
      <c r="F51" s="1024"/>
      <c r="G51" s="1050">
        <f>IFERROR(ROUNDDOWN(ROUND(AM5*G50,0)*P5,0)*H53,"")</f>
        <v>392290</v>
      </c>
      <c r="H51" s="1050"/>
      <c r="I51" s="1050"/>
      <c r="J51" s="1050"/>
      <c r="K51" s="148" t="s">
        <v>2289</v>
      </c>
      <c r="L51" s="1049">
        <f>IFERROR(ROUNDDOWN(ROUND(AM5*L50,0)*P5,0)*H53,"")</f>
        <v>66490</v>
      </c>
      <c r="M51" s="1050"/>
      <c r="N51" s="1050"/>
      <c r="O51" s="1050"/>
      <c r="P51" s="148" t="s">
        <v>2289</v>
      </c>
      <c r="Q51" s="1049">
        <f>IFERROR(ROUNDDOWN(ROUND(AM5*Q50,0)*P5,0)*H53,"")</f>
        <v>73138</v>
      </c>
      <c r="R51" s="1050"/>
      <c r="S51" s="1050"/>
      <c r="T51" s="1050"/>
      <c r="U51" s="149" t="s">
        <v>2289</v>
      </c>
      <c r="V51" s="1158">
        <f>IFERROR(SUM(G51,L51,Q51),"")</f>
        <v>531918</v>
      </c>
      <c r="W51" s="1159"/>
      <c r="X51" s="1159"/>
      <c r="Y51" s="1159"/>
      <c r="Z51" s="150" t="s">
        <v>2289</v>
      </c>
      <c r="AB51" s="151"/>
      <c r="AC51" s="1049" t="str">
        <f>IFERROR(ROUNDDOWN(ROUND(AM5*AC50,0)*P5,0)*AD53,"")</f>
        <v/>
      </c>
      <c r="AD51" s="1050"/>
      <c r="AE51" s="1050"/>
      <c r="AF51" s="1050"/>
      <c r="AG51" s="1050"/>
      <c r="AH51" s="149" t="s">
        <v>2289</v>
      </c>
      <c r="AS51" s="1011">
        <f>IFERROR(ROUNDDOWN(ROUND(AM5*(G50-B10),0)*P5,0)*H53,"")</f>
        <v>106384</v>
      </c>
      <c r="AT51" s="1011"/>
      <c r="AU51" s="1011"/>
      <c r="AV51" s="1011"/>
      <c r="AW51" s="1011">
        <f>IFERROR(ROUNDDOWN(ROUND(AM5*(L50-G10),0)*P5,0)*H53,"")</f>
        <v>66490</v>
      </c>
      <c r="AX51" s="1011"/>
      <c r="AY51" s="1011"/>
      <c r="AZ51" s="1011"/>
      <c r="BA51" s="1011">
        <f>IFERROR(ROUNDDOWN(ROUND(AM5*(Q50-L10),0)*P5,0)*H53,"")</f>
        <v>0</v>
      </c>
      <c r="BB51" s="1011"/>
      <c r="BC51" s="1011"/>
      <c r="BD51" s="1011"/>
      <c r="BE51" s="1011" t="str">
        <f>IFERROR(ROUNDDOWN(ROUND(AM5*(AC50-Q10),0)*P5,0)*AD53,"")</f>
        <v/>
      </c>
      <c r="BF51" s="1011"/>
      <c r="BG51" s="1011"/>
      <c r="BH51" s="1011"/>
      <c r="BI51" s="1011">
        <f>SUM(AS51:BH51)</f>
        <v>172874</v>
      </c>
      <c r="BJ51" s="1011"/>
      <c r="BK51" s="1011"/>
      <c r="BL51" s="1011"/>
      <c r="BM51" s="241"/>
      <c r="BN51" s="1011">
        <f>IFERROR(ROUNDDOWN(ROUNDDOWN(ROUND(AM5*(VLOOKUP(Y5,【参考】数式用!$A$5:$AB$27,14,FALSE)),0)*P5,0)*AD53*0.5,0),"")</f>
        <v>1063840</v>
      </c>
      <c r="BO51" s="1011"/>
      <c r="BP51" s="1011"/>
      <c r="BQ51" s="1011"/>
      <c r="BR51" s="1011"/>
      <c r="BS51" s="1011"/>
      <c r="BT51" s="241"/>
      <c r="BV51" s="982">
        <f>IF(AND(Q49="ベア加算なし",BA48="ベア加算"),ROUNDDOWN(ROUND(AM5*VLOOKUP(Y5,【参考】数式用!$A$5:$AB$27,9,FALSE),0)*P5,0)*AD53,0)</f>
        <v>0</v>
      </c>
      <c r="BW51" s="983"/>
      <c r="BX51" s="983"/>
      <c r="BY51" s="983"/>
      <c r="BZ51" s="983"/>
      <c r="CA51" s="984"/>
      <c r="CD51" s="242"/>
    </row>
    <row r="52" spans="2:86" ht="13.5" customHeight="1">
      <c r="B52" s="1022"/>
      <c r="C52" s="1023"/>
      <c r="D52" s="1023"/>
      <c r="E52" s="1023"/>
      <c r="F52" s="1024"/>
      <c r="G52" s="1053" t="str">
        <f>IFERROR("("&amp;TEXT(G51/H53,"#,##0円")&amp;"/月)","")</f>
        <v>(196,145円/月)</v>
      </c>
      <c r="H52" s="1048"/>
      <c r="I52" s="1048"/>
      <c r="J52" s="1048"/>
      <c r="K52" s="1048"/>
      <c r="L52" s="1048" t="str">
        <f>IFERROR("("&amp;TEXT(L51/H53,"#,##0円")&amp;"/月)","")</f>
        <v>(33,245円/月)</v>
      </c>
      <c r="M52" s="1048"/>
      <c r="N52" s="1048"/>
      <c r="O52" s="1048"/>
      <c r="P52" s="1048"/>
      <c r="Q52" s="1048" t="str">
        <f>IFERROR("("&amp;TEXT(Q51/H53,"#,##0円")&amp;"/月)","")</f>
        <v>(36,569円/月)</v>
      </c>
      <c r="R52" s="1048"/>
      <c r="S52" s="1048"/>
      <c r="T52" s="1048"/>
      <c r="U52" s="1048"/>
      <c r="V52" s="1048" t="str">
        <f>IFERROR("("&amp;TEXT(V51/H53,"#,##0円")&amp;"/月)","")</f>
        <v>(265,959円/月)</v>
      </c>
      <c r="W52" s="1048"/>
      <c r="X52" s="1048"/>
      <c r="Y52" s="1048"/>
      <c r="Z52" s="1048"/>
      <c r="AB52" s="151"/>
      <c r="AC52" s="1051" t="str">
        <f>IFERROR("("&amp;TEXT(AC51/AD53,"#,##0円")&amp;"/月)","")</f>
        <v/>
      </c>
      <c r="AD52" s="1052"/>
      <c r="AE52" s="1052"/>
      <c r="AF52" s="1052"/>
      <c r="AG52" s="1052"/>
      <c r="AH52" s="1053"/>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6" ht="6" customHeight="1">
      <c r="BX54" s="248"/>
    </row>
    <row r="55" spans="2:86" ht="18" customHeight="1"/>
    <row r="56" spans="2:86" ht="23.25" customHeight="1">
      <c r="U56" s="1131" t="s">
        <v>244</v>
      </c>
      <c r="V56" s="1131"/>
      <c r="W56" s="1131"/>
      <c r="X56" s="1131"/>
      <c r="Y56" s="1131"/>
      <c r="Z56" s="1131"/>
      <c r="AA56" s="245"/>
      <c r="AB56" s="249"/>
      <c r="AC56" s="1131" t="str">
        <f>IF(F15=4,"R6.4～R6.5",IF(F15=5,"R6.5",""))</f>
        <v>R6.4～R6.5</v>
      </c>
      <c r="AD56" s="1131"/>
      <c r="AE56" s="1131"/>
      <c r="AF56" s="1131"/>
      <c r="AG56" s="1131"/>
      <c r="AH56" s="1131"/>
      <c r="AI56" s="250"/>
      <c r="AJ56" s="249"/>
      <c r="AK56" s="1131" t="str">
        <f>IF(OR(F15=4,F15=5),"R6.6","R"&amp;D15&amp;"."&amp;F15)&amp;"～R"&amp;K15&amp;"."&amp;M15</f>
        <v>R6.6～R7.3</v>
      </c>
      <c r="AL56" s="1131"/>
      <c r="AM56" s="1131"/>
      <c r="AN56" s="1131"/>
      <c r="AO56" s="1131"/>
      <c r="AP56" s="1131"/>
      <c r="AQ56" s="245"/>
      <c r="AR56" s="245"/>
      <c r="AS56" s="1169" t="s">
        <v>2420</v>
      </c>
      <c r="AT56" s="1169"/>
      <c r="AU56" s="1169"/>
      <c r="AV56" s="1169"/>
      <c r="AW56" s="1169" t="s">
        <v>2419</v>
      </c>
      <c r="AX56" s="1169"/>
      <c r="AY56" s="1169"/>
      <c r="AZ56" s="1169"/>
    </row>
    <row r="57" spans="2:86" ht="15.95" customHeight="1">
      <c r="U57" s="1012" t="s">
        <v>2203</v>
      </c>
      <c r="V57" s="1012"/>
      <c r="W57" s="1012"/>
      <c r="X57" s="1012"/>
      <c r="Y57" s="1012"/>
      <c r="Z57" s="527">
        <f>IF(AND(B9&lt;&gt;"処遇加算なし",F15=4),IF(V21="✓",1,IF(V22="✓",2,"")),"")</f>
        <v>1</v>
      </c>
      <c r="AA57" s="245"/>
      <c r="AB57" s="249"/>
      <c r="AC57" s="1012" t="s">
        <v>2203</v>
      </c>
      <c r="AD57" s="1012"/>
      <c r="AE57" s="1012"/>
      <c r="AF57" s="1012"/>
      <c r="AG57" s="1012"/>
      <c r="AH57" s="170">
        <v>0</v>
      </c>
      <c r="AI57" s="253"/>
      <c r="AJ57" s="249"/>
      <c r="AK57" s="1012" t="s">
        <v>2203</v>
      </c>
      <c r="AL57" s="1012"/>
      <c r="AM57" s="1012"/>
      <c r="AN57" s="1012"/>
      <c r="AO57" s="1012"/>
      <c r="AP57" s="170">
        <v>0</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6" ht="15.95" customHeight="1">
      <c r="U58" s="1130" t="s">
        <v>2204</v>
      </c>
      <c r="V58" s="1130"/>
      <c r="W58" s="1130"/>
      <c r="X58" s="1130"/>
      <c r="Y58" s="1130"/>
      <c r="Z58" s="527">
        <f>IF(AND(B9&lt;&gt;"処遇加算なし",F15=4),IF(V24="✓",1,IF(V25="✓",2,IF(V26="✓",3,""))),"")</f>
        <v>1</v>
      </c>
      <c r="AA58" s="245"/>
      <c r="AB58" s="249"/>
      <c r="AC58" s="1130" t="s">
        <v>2204</v>
      </c>
      <c r="AD58" s="1130"/>
      <c r="AE58" s="1130"/>
      <c r="AF58" s="1130"/>
      <c r="AG58" s="1130"/>
      <c r="AH58" s="170">
        <v>1</v>
      </c>
      <c r="AI58" s="253"/>
      <c r="AJ58" s="249"/>
      <c r="AK58" s="1130" t="s">
        <v>2204</v>
      </c>
      <c r="AL58" s="1130"/>
      <c r="AM58" s="1130"/>
      <c r="AN58" s="1130"/>
      <c r="AO58" s="1130"/>
      <c r="AP58" s="170">
        <v>1</v>
      </c>
      <c r="AQ58" s="245"/>
      <c r="AR58" s="245"/>
      <c r="AS58" s="1012" t="str">
        <f>IF(OR(AND(Z58=1,AH58=3),AND(Z58=1,AP58=3),AND(Z58=2,AH58=3,AH59=3),AND(Z58=2,AP58=3,AP59=3)),"○","")</f>
        <v/>
      </c>
      <c r="AT58" s="1012"/>
      <c r="AU58" s="1012"/>
      <c r="AV58" s="1012"/>
      <c r="AW58" s="1012" t="str">
        <f>IF(OR(AND(Z58=1,AH58=2),AND(Z58=1,AP58=2),AND(Z58=2,AH58=2,AH59=2),AND(Z58=2,AP58=2,AP59=2)),"○","")</f>
        <v/>
      </c>
      <c r="AX58" s="1012"/>
      <c r="AY58" s="1012"/>
      <c r="AZ58" s="1012"/>
      <c r="BP58" s="251"/>
      <c r="BR58" s="251"/>
      <c r="BS58" s="251"/>
      <c r="BT58" s="251"/>
      <c r="BU58" s="251"/>
      <c r="BV58" s="251"/>
      <c r="BW58" s="251"/>
      <c r="BX58" s="251"/>
      <c r="BY58" s="251"/>
      <c r="BZ58" s="251"/>
      <c r="CA58" s="251"/>
      <c r="CB58" s="251"/>
      <c r="CC58" s="251"/>
      <c r="CD58" s="251"/>
      <c r="CE58" s="251"/>
      <c r="CF58" s="251"/>
      <c r="CH58" s="254"/>
    </row>
    <row r="59" spans="2:86" ht="15.95" customHeight="1">
      <c r="U59" s="1130" t="s">
        <v>2205</v>
      </c>
      <c r="V59" s="1130"/>
      <c r="W59" s="1130"/>
      <c r="X59" s="1130"/>
      <c r="Y59" s="1130"/>
      <c r="Z59" s="527">
        <f>IF(AND(B9&lt;&gt;"処遇加算なし",F15=4),IF(V28="✓",1,IF(V29="✓",2,IF(V30="✓",3,""))),"")</f>
        <v>1</v>
      </c>
      <c r="AA59" s="245"/>
      <c r="AB59" s="249"/>
      <c r="AC59" s="1130" t="s">
        <v>2205</v>
      </c>
      <c r="AD59" s="1130"/>
      <c r="AE59" s="1130"/>
      <c r="AF59" s="1130"/>
      <c r="AG59" s="1130"/>
      <c r="AH59" s="170">
        <v>1</v>
      </c>
      <c r="AI59" s="253"/>
      <c r="AJ59" s="249"/>
      <c r="AK59" s="1130" t="s">
        <v>2205</v>
      </c>
      <c r="AL59" s="1130"/>
      <c r="AM59" s="1130"/>
      <c r="AN59" s="1130"/>
      <c r="AO59" s="1130"/>
      <c r="AP59" s="170">
        <v>1</v>
      </c>
      <c r="AQ59" s="245"/>
      <c r="AR59" s="245"/>
      <c r="AS59" s="1012" t="str">
        <f>IF(OR(AND(Z59=1,AH59=3),AND(Z59=1,AP59=3),AND(Z59=2,AH58=3,AH59=3),AND(Z59=2,AP58=3,AP59=3)),"○","")</f>
        <v/>
      </c>
      <c r="AT59" s="1012"/>
      <c r="AU59" s="1012"/>
      <c r="AV59" s="1012"/>
      <c r="AW59" s="1012" t="str">
        <f>IF(OR(AND(Z59=1,AH58=2),AND(Z59=1,AP58=2),AND(Z59=2,AH58=2,AH59=2),AND(Z59=2,AP58=2,AP59=2)),"○","")</f>
        <v/>
      </c>
      <c r="AX59" s="1012"/>
      <c r="AY59" s="1012"/>
      <c r="AZ59" s="1012"/>
      <c r="BP59" s="251"/>
      <c r="BR59" s="251"/>
      <c r="BS59" s="251"/>
      <c r="BT59" s="251"/>
      <c r="BU59" s="251"/>
      <c r="BV59" s="251"/>
      <c r="BW59" s="251"/>
      <c r="BX59" s="251"/>
      <c r="BY59" s="251"/>
      <c r="BZ59" s="251"/>
      <c r="CA59" s="251"/>
      <c r="CB59" s="251"/>
      <c r="CC59" s="251"/>
      <c r="CD59" s="251"/>
      <c r="CE59" s="251"/>
      <c r="CF59" s="251"/>
      <c r="CH59" s="254"/>
    </row>
    <row r="60" spans="2:86" ht="15.95" customHeight="1">
      <c r="U60" s="1130" t="s">
        <v>2206</v>
      </c>
      <c r="V60" s="1130"/>
      <c r="W60" s="1130"/>
      <c r="X60" s="1130"/>
      <c r="Y60" s="1130"/>
      <c r="Z60" s="527">
        <f>IF(AND(B9&lt;&gt;"処遇加算なし",F15=4),IF(V32="✓",1,IF(V33="✓",2,"")),"")</f>
        <v>2</v>
      </c>
      <c r="AA60" s="245"/>
      <c r="AB60" s="249"/>
      <c r="AC60" s="1130" t="s">
        <v>2206</v>
      </c>
      <c r="AD60" s="1130"/>
      <c r="AE60" s="1130"/>
      <c r="AF60" s="1130"/>
      <c r="AG60" s="1130"/>
      <c r="AH60" s="170">
        <v>2</v>
      </c>
      <c r="AI60" s="253"/>
      <c r="AJ60" s="249"/>
      <c r="AK60" s="1130" t="s">
        <v>2206</v>
      </c>
      <c r="AL60" s="1130"/>
      <c r="AM60" s="1130"/>
      <c r="AN60" s="1130"/>
      <c r="AO60" s="1130"/>
      <c r="AP60" s="170">
        <v>2</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6" ht="15.95" customHeight="1">
      <c r="U61" s="1130" t="s">
        <v>2207</v>
      </c>
      <c r="V61" s="1130"/>
      <c r="W61" s="1130"/>
      <c r="X61" s="1130"/>
      <c r="Y61" s="1130"/>
      <c r="Z61" s="527">
        <f>IF(AND(B9&lt;&gt;"処遇加算なし",F15=4),IF(V36="✓",1,IF(V37="✓",2,"")),"")</f>
        <v>2</v>
      </c>
      <c r="AA61" s="245"/>
      <c r="AB61" s="249"/>
      <c r="AC61" s="1130" t="s">
        <v>2207</v>
      </c>
      <c r="AD61" s="1130"/>
      <c r="AE61" s="1130"/>
      <c r="AF61" s="1130"/>
      <c r="AG61" s="1130"/>
      <c r="AH61" s="170">
        <v>1</v>
      </c>
      <c r="AI61" s="253"/>
      <c r="AJ61" s="249"/>
      <c r="AK61" s="1130" t="s">
        <v>2207</v>
      </c>
      <c r="AL61" s="1130"/>
      <c r="AM61" s="1130"/>
      <c r="AN61" s="1130"/>
      <c r="AO61" s="1130"/>
      <c r="AP61" s="170">
        <v>1</v>
      </c>
      <c r="AQ61" s="245"/>
      <c r="AR61" s="245"/>
      <c r="AS61" s="1012" t="str">
        <f>IF(OR(AND(Z61=1,AH61=2),AND(Z61=1,AP61=2)),"○","")</f>
        <v/>
      </c>
      <c r="AT61" s="1012"/>
      <c r="AU61" s="1012"/>
      <c r="AV61" s="1012"/>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6" ht="15.95" customHeight="1">
      <c r="U62" s="1130" t="s">
        <v>2208</v>
      </c>
      <c r="V62" s="1130"/>
      <c r="W62" s="1130"/>
      <c r="X62" s="1130"/>
      <c r="Y62" s="1130"/>
      <c r="Z62" s="527">
        <f>IF(AND(B9&lt;&gt;"処遇加算なし",F15=4),IF(V40="✓",1,IF(V41="✓",2,"")),"")</f>
        <v>2</v>
      </c>
      <c r="AA62" s="245"/>
      <c r="AB62" s="249"/>
      <c r="AC62" s="1130" t="s">
        <v>2208</v>
      </c>
      <c r="AD62" s="1130"/>
      <c r="AE62" s="1130"/>
      <c r="AF62" s="1130"/>
      <c r="AG62" s="1130"/>
      <c r="AH62" s="170">
        <v>2</v>
      </c>
      <c r="AI62" s="253"/>
      <c r="AJ62" s="249"/>
      <c r="AK62" s="1130" t="s">
        <v>2208</v>
      </c>
      <c r="AL62" s="1130"/>
      <c r="AM62" s="1130"/>
      <c r="AN62" s="1130"/>
      <c r="AO62" s="1130"/>
      <c r="AP62" s="170">
        <v>2</v>
      </c>
      <c r="AQ62" s="245"/>
      <c r="AR62" s="245"/>
      <c r="AS62" s="1012" t="str">
        <f>IF(OR(AND(Z62=1,AH62=2),AND(Z62=1,AP62=2)),"○","")</f>
        <v/>
      </c>
      <c r="AT62" s="1012"/>
      <c r="AU62" s="1012"/>
      <c r="AV62" s="1012"/>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6" ht="15.95" customHeight="1">
      <c r="U63" s="1012" t="s">
        <v>2209</v>
      </c>
      <c r="V63" s="1012"/>
      <c r="W63" s="1012"/>
      <c r="X63" s="1012"/>
      <c r="Y63" s="1012"/>
      <c r="Z63" s="527">
        <f>IF(AND(B9&lt;&gt;"処遇加算なし",F15=4),IF(V44="✓",1,IF(V45="✓",2,"")),"")</f>
        <v>2</v>
      </c>
      <c r="AA63" s="245"/>
      <c r="AB63" s="249"/>
      <c r="AC63" s="1012" t="s">
        <v>2209</v>
      </c>
      <c r="AD63" s="1012"/>
      <c r="AE63" s="1012"/>
      <c r="AF63" s="1012"/>
      <c r="AG63" s="1012"/>
      <c r="AH63" s="170">
        <v>1</v>
      </c>
      <c r="AI63" s="253"/>
      <c r="AJ63" s="249"/>
      <c r="AK63" s="1012" t="s">
        <v>2209</v>
      </c>
      <c r="AL63" s="1012"/>
      <c r="AM63" s="1012"/>
      <c r="AN63" s="1012"/>
      <c r="AO63" s="1012"/>
      <c r="AP63" s="170">
        <v>1</v>
      </c>
      <c r="AQ63" s="245"/>
      <c r="AR63" s="245"/>
      <c r="AS63" s="1012" t="str">
        <f>IF(OR(AND(Z63=1,AH63=2),AND(Z63=1,AP63=2)),"○","")</f>
        <v/>
      </c>
      <c r="AT63" s="1012"/>
      <c r="AU63" s="1012"/>
      <c r="AV63" s="1012"/>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6"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SUM(事業所個票２!BU51)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fQwYunmiExOcMwHFImqe/v6S0R1xyg0XGB8dbdihLaZBgbhs4y2fEK2NPNaxfmZT+wvGu2M8YGPphkhfwFRxnQ==" saltValue="BTuC2VRl8k1P7aa8SLRXNw=="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278" priority="26">
      <formula>OR($AS$44="－",$AS$44="")</formula>
    </cfRule>
  </conditionalFormatting>
  <conditionalFormatting sqref="V21:AP22">
    <cfRule type="expression" dxfId="277" priority="29">
      <formula>$L$9="ベア加算"</formula>
    </cfRule>
  </conditionalFormatting>
  <conditionalFormatting sqref="B21:U22">
    <cfRule type="expression" dxfId="276" priority="30">
      <formula>$L$9="ベア加算"</formula>
    </cfRule>
  </conditionalFormatting>
  <conditionalFormatting sqref="B12:S12">
    <cfRule type="expression" dxfId="275" priority="25">
      <formula>OR($B$9="",$G$9="",$L$9="")</formula>
    </cfRule>
  </conditionalFormatting>
  <conditionalFormatting sqref="V10:AP12">
    <cfRule type="expression" dxfId="274" priority="24">
      <formula>$V$11=""</formula>
    </cfRule>
  </conditionalFormatting>
  <conditionalFormatting sqref="V13:AP16">
    <cfRule type="expression" dxfId="273" priority="23">
      <formula>$V$14=""</formula>
    </cfRule>
  </conditionalFormatting>
  <conditionalFormatting sqref="AS20:BH22">
    <cfRule type="expression" dxfId="272" priority="31">
      <formula>OR($AS$20="－",$AS$20="")</formula>
    </cfRule>
  </conditionalFormatting>
  <conditionalFormatting sqref="AT14:AZ16">
    <cfRule type="expression" dxfId="271" priority="22">
      <formula>$V$14=""</formula>
    </cfRule>
  </conditionalFormatting>
  <conditionalFormatting sqref="AT11:AZ12">
    <cfRule type="expression" dxfId="270" priority="21">
      <formula>$V$11=""</formula>
    </cfRule>
  </conditionalFormatting>
  <conditionalFormatting sqref="P5:R5">
    <cfRule type="expression" dxfId="269" priority="20">
      <formula>OR($Y$5="訪問型サービス（総合事業）",$Y$5="通所型サービス（総合事業）")</formula>
    </cfRule>
  </conditionalFormatting>
  <conditionalFormatting sqref="P15">
    <cfRule type="expression" dxfId="268" priority="19">
      <formula>OR($P$15&lt;1,$P$15&gt;12)</formula>
    </cfRule>
  </conditionalFormatting>
  <conditionalFormatting sqref="B8:S8 V7:Z16 AA8:AP9 AA11:AP12 AA14:AP16 V20:Z45 B10:S11 Q9:S9">
    <cfRule type="expression" dxfId="267" priority="18">
      <formula>$F$15&lt;&gt;4</formula>
    </cfRule>
  </conditionalFormatting>
  <conditionalFormatting sqref="AA21:AB45 AA48:AB50">
    <cfRule type="expression" dxfId="266" priority="33">
      <formula>AND($F$15&lt;&gt;4,$F$15&lt;&gt;5)</formula>
    </cfRule>
  </conditionalFormatting>
  <conditionalFormatting sqref="AC20:AH45">
    <cfRule type="expression" dxfId="265" priority="6">
      <formula>AND($F$15&lt;&gt;4,$F$15&lt;&gt;5)</formula>
    </cfRule>
  </conditionalFormatting>
  <conditionalFormatting sqref="V7:Z16 AA8:AP9 AA11:AP12 AA14:AP16 V20:Z45">
    <cfRule type="expression" dxfId="264" priority="17">
      <formula>$B$9="処遇加算なし"</formula>
    </cfRule>
  </conditionalFormatting>
  <conditionalFormatting sqref="Q9:S9">
    <cfRule type="expression" dxfId="263" priority="16">
      <formula>$B$9="処遇加算なし"</formula>
    </cfRule>
  </conditionalFormatting>
  <conditionalFormatting sqref="G10:S11">
    <cfRule type="expression" dxfId="262" priority="15">
      <formula>$B$9="処遇加算なし"</formula>
    </cfRule>
  </conditionalFormatting>
  <conditionalFormatting sqref="AD24:AH24">
    <cfRule type="expression" dxfId="261" priority="14">
      <formula>AND($F$15&lt;&gt;4,$F$15&lt;&gt;5)</formula>
    </cfRule>
  </conditionalFormatting>
  <conditionalFormatting sqref="AD28:AH28">
    <cfRule type="expression" dxfId="260" priority="13">
      <formula>AND($F$15&lt;&gt;4,$F$15&lt;&gt;5)</formula>
    </cfRule>
  </conditionalFormatting>
  <conditionalFormatting sqref="AD32:AH32">
    <cfRule type="expression" dxfId="259" priority="12">
      <formula>AND($F$15&lt;&gt;4,$F$15&lt;&gt;5)</formula>
    </cfRule>
  </conditionalFormatting>
  <conditionalFormatting sqref="AS24:BH26">
    <cfRule type="expression" dxfId="258" priority="11">
      <formula>OR($AS$24="－",$AS$24="")</formula>
    </cfRule>
  </conditionalFormatting>
  <conditionalFormatting sqref="AS28:BH30">
    <cfRule type="expression" dxfId="257" priority="10">
      <formula>OR($AS$28="－",$AS$28="")</formula>
    </cfRule>
  </conditionalFormatting>
  <conditionalFormatting sqref="AS32:BH34">
    <cfRule type="expression" dxfId="256" priority="9">
      <formula>OR($AS$32="－",$AS$32="")</formula>
    </cfRule>
  </conditionalFormatting>
  <conditionalFormatting sqref="AL41:AP41">
    <cfRule type="expression" dxfId="255" priority="8">
      <formula>$AP$62=2</formula>
    </cfRule>
  </conditionalFormatting>
  <conditionalFormatting sqref="AD41:AH41">
    <cfRule type="expression" dxfId="254" priority="7">
      <formula>$AH$62=2</formula>
    </cfRule>
  </conditionalFormatting>
  <conditionalFormatting sqref="AG37:AH37">
    <cfRule type="expression" dxfId="253"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52"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251" priority="4">
      <formula>$F$15&lt;&gt;4</formula>
    </cfRule>
  </conditionalFormatting>
  <conditionalFormatting sqref="G9:P9">
    <cfRule type="expression" dxfId="250" priority="3">
      <formula>$B$9="処遇加算なし"</formula>
    </cfRule>
  </conditionalFormatting>
  <conditionalFormatting sqref="AS36:BH38">
    <cfRule type="expression" dxfId="249" priority="2">
      <formula>OR($AS$36="－",$AS$36="")</formula>
    </cfRule>
  </conditionalFormatting>
  <conditionalFormatting sqref="AS40:BH42">
    <cfRule type="expression" dxfId="248" priority="1">
      <formula>OR($AS$40="－",$AS$40="")</formula>
    </cfRule>
  </conditionalFormatting>
  <dataValidations count="8">
    <dataValidation type="whole" operator="greaterThanOrEqual" allowBlank="1" showInputMessage="1" showErrorMessage="1" prompt="要件を満たす職員数を記入してください。" sqref="AG37:AH37 AO37:AP37" xr:uid="{9E975E86-049F-4103-8ADF-EA98EECB6112}">
      <formula1>0</formula1>
    </dataValidation>
    <dataValidation type="list" allowBlank="1" showInputMessage="1" showErrorMessage="1" sqref="AL41:AP41" xr:uid="{97505255-79CA-4374-AFA6-5920C7AB6A51}">
      <formula1>INDIRECT(BF1)</formula1>
    </dataValidation>
    <dataValidation type="list" allowBlank="1" showInputMessage="1" showErrorMessage="1" sqref="AD41:AH41" xr:uid="{5D2BB710-A023-4F0C-AB52-DA6A066A0D95}">
      <formula1>INDIRECT(BF1)</formula1>
    </dataValidation>
    <dataValidation type="textLength" operator="equal" allowBlank="1" showInputMessage="1" showErrorMessage="1" error="10桁の介護保険事業所番号を入力してください。_x000a_（桁数が異なるとエラーになります）" sqref="B5:F5" xr:uid="{183693C2-ADDF-4276-98CE-489C875AF02A}">
      <formula1>10</formula1>
    </dataValidation>
    <dataValidation type="list" allowBlank="1" showInputMessage="1" showErrorMessage="1" sqref="K15:K16 D15:D16" xr:uid="{E7F1470D-59E3-4C5A-91D5-D2BD4855D11A}">
      <formula1>"6,7"</formula1>
    </dataValidation>
    <dataValidation type="list" allowBlank="1" showInputMessage="1" showErrorMessage="1" sqref="M15:M16" xr:uid="{CDFFC167-B6AE-404B-AA74-A0C4804D2F2A}">
      <formula1>"1,2,3,6,7,8,9,10,11,12"</formula1>
    </dataValidation>
    <dataValidation type="list" allowBlank="1" showInputMessage="1" showErrorMessage="1" sqref="M5:O5" xr:uid="{9A0BA917-04E2-4BCF-B260-D4DCDE6E5404}">
      <formula1>INDIRECT(J5)</formula1>
    </dataValidation>
    <dataValidation type="list" allowBlank="1" showInputMessage="1" showErrorMessage="1" sqref="Y5" xr:uid="{ACFB6C1D-ADC1-4F8A-BD2A-E16907C9793C}">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83969"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3970"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3971"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3972"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397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3974"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3975"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3976"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3977"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3978"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3979"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3980"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3981"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3982"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3983"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83984"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3985"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3986"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3987"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3988"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3989"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3990"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3991" r:id="rId26" name="Group Box 23">
              <controlPr defaultSize="0" autoFill="0" autoPict="0">
                <anchor moveWithCells="1">
                  <from>
                    <xdr:col>35</xdr:col>
                    <xdr:colOff>19050</xdr:colOff>
                    <xdr:row>30</xdr:row>
                    <xdr:rowOff>114300</xdr:rowOff>
                  </from>
                  <to>
                    <xdr:col>39</xdr:col>
                    <xdr:colOff>47625</xdr:colOff>
                    <xdr:row>34</xdr:row>
                    <xdr:rowOff>57150</xdr:rowOff>
                  </to>
                </anchor>
              </controlPr>
            </control>
          </mc:Choice>
        </mc:AlternateContent>
        <mc:AlternateContent xmlns:mc="http://schemas.openxmlformats.org/markup-compatibility/2006">
          <mc:Choice Requires="x14">
            <control shapeId="83992"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3993"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3994"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3995"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83996"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3997"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83998"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3999"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4000"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4001"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4002"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4003"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4004"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4005"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4006"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4007"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4008"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4009"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4010"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4011"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4012"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4013"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4014"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4015"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4016"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4017"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81C296E-5B9F-4610-B9C8-9B2AC5E81049}">
          <x14:formula1>
            <xm:f>【参考】数式用!$B$4:$E$4</xm:f>
          </x14:formula1>
          <xm:sqref>B9:F9</xm:sqref>
        </x14:dataValidation>
        <x14:dataValidation type="list" allowBlank="1" showInputMessage="1" showErrorMessage="1" xr:uid="{182ECE3B-0AFE-4FD0-845B-6D36CD9E9962}">
          <x14:formula1>
            <xm:f>【参考】数式用!$F$4:$H$4</xm:f>
          </x14:formula1>
          <xm:sqref>G9</xm:sqref>
        </x14:dataValidation>
        <x14:dataValidation type="list" allowBlank="1" showInputMessage="1" showErrorMessage="1" xr:uid="{2E97FE65-8CCA-4779-A215-9BE678822916}">
          <x14:formula1>
            <xm:f>【参考】数式用!$I$4:$J$4</xm:f>
          </x14:formula1>
          <xm:sqref>L9</xm:sqref>
        </x14:dataValidation>
        <x14:dataValidation type="list" allowBlank="1" showInputMessage="1" showErrorMessage="1" xr:uid="{C20C22F5-10C5-4989-AA37-93D00AEDCEC7}">
          <x14:formula1>
            <xm:f>【参考】数式用3!$A$3:$A$49</xm:f>
          </x14:formula1>
          <xm:sqref>J5:L5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45CC-E4C1-469E-ADCD-C079F0DB53BF}">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29" t="s">
        <v>2432</v>
      </c>
      <c r="O1" s="1129"/>
      <c r="P1" s="1129"/>
      <c r="Q1" s="1129"/>
      <c r="R1" s="1129"/>
      <c r="S1" s="1129"/>
      <c r="T1" s="1129"/>
      <c r="U1" s="1129"/>
      <c r="V1" s="1129"/>
      <c r="W1" s="1129"/>
      <c r="X1" s="1129"/>
      <c r="Y1" s="1129"/>
      <c r="Z1" s="1129"/>
      <c r="AA1" s="1129"/>
      <c r="AB1" s="1129"/>
      <c r="AC1" s="1129"/>
      <c r="AD1" s="1129"/>
      <c r="AE1" s="1129"/>
      <c r="AF1" s="985" t="s">
        <v>29</v>
      </c>
      <c r="AG1" s="985"/>
      <c r="AH1" s="985"/>
      <c r="AI1" s="986" t="str">
        <f>IF(G5="","",G5)</f>
        <v>千代田区・中央区・港区</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地域密着型通所介護</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29"/>
      <c r="O2" s="1129"/>
      <c r="P2" s="1129"/>
      <c r="Q2" s="1129"/>
      <c r="R2" s="1129"/>
      <c r="S2" s="1129"/>
      <c r="T2" s="1129"/>
      <c r="U2" s="1129"/>
      <c r="V2" s="1129"/>
      <c r="W2" s="1129"/>
      <c r="X2" s="1129"/>
      <c r="Y2" s="1129"/>
      <c r="Z2" s="1129"/>
      <c r="AA2" s="1129"/>
      <c r="AB2" s="1129"/>
      <c r="AC2" s="1129"/>
      <c r="AD2" s="1129"/>
      <c r="AE2" s="1129"/>
      <c r="AF2" s="173"/>
      <c r="AG2" s="173"/>
      <c r="AH2" s="173"/>
      <c r="AI2" s="173"/>
      <c r="AJ2" s="173"/>
      <c r="AK2" s="173"/>
      <c r="AL2" s="173"/>
      <c r="AM2" s="173"/>
      <c r="AN2" s="173"/>
      <c r="AO2" s="173"/>
      <c r="AP2" s="173"/>
      <c r="AQ2" s="531"/>
      <c r="AR2" s="531"/>
      <c r="CE2" s="987" t="s">
        <v>2393</v>
      </c>
      <c r="CF2" s="987"/>
      <c r="CG2" s="987"/>
      <c r="CH2" s="987"/>
      <c r="CI2" s="988">
        <f>IF(AI1&lt;&gt;"",1,"")</f>
        <v>1</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099" t="s">
        <v>2293</v>
      </c>
      <c r="C4" s="1099"/>
      <c r="D4" s="1099"/>
      <c r="E4" s="1099"/>
      <c r="F4" s="1099"/>
      <c r="G4" s="1099" t="s">
        <v>0</v>
      </c>
      <c r="H4" s="1099"/>
      <c r="I4" s="1099"/>
      <c r="J4" s="1100" t="s">
        <v>1</v>
      </c>
      <c r="K4" s="1100"/>
      <c r="L4" s="1100"/>
      <c r="M4" s="1100"/>
      <c r="N4" s="1100"/>
      <c r="O4" s="1100"/>
      <c r="P4" s="1101" t="s">
        <v>2162</v>
      </c>
      <c r="Q4" s="1102"/>
      <c r="R4" s="1102"/>
      <c r="S4" s="1103" t="s">
        <v>2</v>
      </c>
      <c r="T4" s="1104"/>
      <c r="U4" s="1104"/>
      <c r="V4" s="1104"/>
      <c r="W4" s="1104"/>
      <c r="X4" s="1104"/>
      <c r="Y4" s="1100" t="s">
        <v>3</v>
      </c>
      <c r="Z4" s="1100"/>
      <c r="AA4" s="1100"/>
      <c r="AB4" s="1100"/>
      <c r="AC4" s="1100"/>
      <c r="AD4" s="1100"/>
      <c r="AE4" s="1100" t="s">
        <v>2159</v>
      </c>
      <c r="AF4" s="1100"/>
      <c r="AG4" s="1100"/>
      <c r="AH4" s="1100"/>
      <c r="AI4" s="1100" t="s">
        <v>2160</v>
      </c>
      <c r="AJ4" s="1100"/>
      <c r="AK4" s="1100"/>
      <c r="AL4" s="1100"/>
      <c r="AM4" s="1100" t="s">
        <v>2158</v>
      </c>
      <c r="AN4" s="1100"/>
      <c r="AO4" s="1100"/>
      <c r="AP4" s="1100"/>
      <c r="AS4" s="183"/>
      <c r="AT4" s="1010" t="s">
        <v>2253</v>
      </c>
      <c r="AU4" s="1010" t="s">
        <v>2204</v>
      </c>
      <c r="AV4" s="1010" t="s">
        <v>2205</v>
      </c>
      <c r="AW4" s="1010" t="s">
        <v>2206</v>
      </c>
      <c r="AX4" s="1010" t="s">
        <v>2207</v>
      </c>
      <c r="AY4" s="1010" t="s">
        <v>2208</v>
      </c>
      <c r="AZ4" s="1010" t="s">
        <v>2252</v>
      </c>
      <c r="BA4" s="184"/>
      <c r="CE4" s="987" t="s">
        <v>2392</v>
      </c>
      <c r="CF4" s="987"/>
      <c r="CG4" s="987"/>
      <c r="CH4" s="987"/>
      <c r="CI4" s="995">
        <f>IF(OR(OR(G49="処遇加算Ⅰ",G49="処遇加算Ⅱ"),OR(AS48="処遇加算Ⅰ",AS48="処遇加算Ⅱ")),1,"")</f>
        <v>1</v>
      </c>
      <c r="CJ4" s="996"/>
    </row>
    <row r="5" spans="1:88" ht="33" customHeight="1">
      <c r="B5" s="1120">
        <v>1334567892</v>
      </c>
      <c r="C5" s="1120"/>
      <c r="D5" s="1120"/>
      <c r="E5" s="1120"/>
      <c r="F5" s="1120"/>
      <c r="G5" s="1121" t="s">
        <v>2436</v>
      </c>
      <c r="H5" s="1121"/>
      <c r="I5" s="1121"/>
      <c r="J5" s="1122" t="s">
        <v>5</v>
      </c>
      <c r="K5" s="1122"/>
      <c r="L5" s="1122"/>
      <c r="M5" s="1123" t="s">
        <v>6</v>
      </c>
      <c r="N5" s="1123"/>
      <c r="O5" s="1123"/>
      <c r="P5" s="1124">
        <f>IF(Y5="","",IFERROR(INDEX(【参考】数式用3!$G$3:$I$451,MATCH(M5,【参考】数式用3!$F$3:$F$451,0),MATCH(VLOOKUP(Y5,【参考】数式用3!$J$2:$K$26,2,FALSE),【参考】数式用3!$G$2:$I$2,0)),10))</f>
        <v>10.9</v>
      </c>
      <c r="Q5" s="1125"/>
      <c r="R5" s="1125"/>
      <c r="S5" s="1126" t="s">
        <v>2435</v>
      </c>
      <c r="T5" s="1127"/>
      <c r="U5" s="1127"/>
      <c r="V5" s="1127"/>
      <c r="W5" s="1127"/>
      <c r="X5" s="1128"/>
      <c r="Y5" s="1136" t="s">
        <v>284</v>
      </c>
      <c r="Z5" s="1136"/>
      <c r="AA5" s="1136"/>
      <c r="AB5" s="1136"/>
      <c r="AC5" s="1136"/>
      <c r="AD5" s="1136"/>
      <c r="AE5" s="1141">
        <v>325000</v>
      </c>
      <c r="AF5" s="1142"/>
      <c r="AG5" s="1142"/>
      <c r="AH5" s="1143"/>
      <c r="AI5" s="1141">
        <v>0</v>
      </c>
      <c r="AJ5" s="1142"/>
      <c r="AK5" s="1142"/>
      <c r="AL5" s="1143"/>
      <c r="AM5" s="1144">
        <f>AE5-AI5</f>
        <v>325000</v>
      </c>
      <c r="AN5" s="1145"/>
      <c r="AO5" s="1145"/>
      <c r="AP5" s="1146"/>
      <c r="AS5" s="183"/>
      <c r="AT5" s="1010"/>
      <c r="AU5" s="1010"/>
      <c r="AV5" s="1010"/>
      <c r="AW5" s="1010"/>
      <c r="AX5" s="1010"/>
      <c r="AY5" s="1010"/>
      <c r="AZ5" s="1010"/>
      <c r="BA5" s="184"/>
      <c r="CE5" s="987" t="s">
        <v>2386</v>
      </c>
      <c r="CF5" s="987"/>
      <c r="CG5" s="987"/>
      <c r="CH5" s="987"/>
      <c r="CI5" s="995">
        <f>IF(OR(G49="処遇加算Ⅰ",AS48="処遇加算Ⅰ"),1,"")</f>
        <v>1</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1</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60" t="s">
        <v>2328</v>
      </c>
      <c r="C8" s="1061"/>
      <c r="D8" s="1061"/>
      <c r="E8" s="1061"/>
      <c r="F8" s="1061"/>
      <c r="G8" s="1061"/>
      <c r="H8" s="1061"/>
      <c r="I8" s="1061"/>
      <c r="J8" s="1061"/>
      <c r="K8" s="1061"/>
      <c r="L8" s="1061"/>
      <c r="M8" s="1061"/>
      <c r="N8" s="1061"/>
      <c r="O8" s="1061"/>
      <c r="P8" s="1061"/>
      <c r="Q8" s="1061"/>
      <c r="R8" s="1061"/>
      <c r="S8" s="1062"/>
      <c r="T8" s="1041" t="s">
        <v>14</v>
      </c>
      <c r="U8" s="1042"/>
      <c r="V8" s="1152" t="str">
        <f>IFERROR(IF(VLOOKUP(AS1,【参考】数式用2!E6:L23,3,FALSE)="","",VLOOKUP(AS1,【参考】数式用2!E6:L23,3,FALSE)),"")</f>
        <v/>
      </c>
      <c r="W8" s="1153"/>
      <c r="X8" s="1153"/>
      <c r="Y8" s="1153"/>
      <c r="Z8" s="1154"/>
      <c r="AA8" s="1137" t="str">
        <f>IFERROR(VLOOKUP(AS1,【参考】数式用2!E6:L23,4,FALSE),"")</f>
        <v/>
      </c>
      <c r="AB8" s="1137"/>
      <c r="AC8" s="1137"/>
      <c r="AD8" s="1137"/>
      <c r="AE8" s="1137"/>
      <c r="AF8" s="1137"/>
      <c r="AG8" s="1137"/>
      <c r="AH8" s="1137"/>
      <c r="AI8" s="1137"/>
      <c r="AJ8" s="1137"/>
      <c r="AK8" s="1137"/>
      <c r="AL8" s="1137"/>
      <c r="AM8" s="1137"/>
      <c r="AN8" s="1137"/>
      <c r="AO8" s="1137"/>
      <c r="AP8" s="113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63"/>
      <c r="C9" s="1064"/>
      <c r="D9" s="1064"/>
      <c r="E9" s="1064"/>
      <c r="F9" s="1065"/>
      <c r="G9" s="1066"/>
      <c r="H9" s="1067"/>
      <c r="I9" s="1067"/>
      <c r="J9" s="1067"/>
      <c r="K9" s="1068"/>
      <c r="L9" s="1069"/>
      <c r="M9" s="1070"/>
      <c r="N9" s="1070"/>
      <c r="O9" s="1070"/>
      <c r="P9" s="1071"/>
      <c r="Q9" s="1058" t="s">
        <v>2200</v>
      </c>
      <c r="R9" s="1059"/>
      <c r="S9" s="1059"/>
      <c r="T9" s="1041"/>
      <c r="U9" s="1042"/>
      <c r="V9" s="1155" t="str">
        <f>IFERROR(VLOOKUP(Y5,【参考】数式用!$A$5:$AB$27,MATCH(V8,【参考】数式用!$B$4:$AB$4,0)+1,FALSE),"")</f>
        <v/>
      </c>
      <c r="W9" s="1156"/>
      <c r="X9" s="1156"/>
      <c r="Y9" s="1156"/>
      <c r="Z9" s="1157"/>
      <c r="AA9" s="1139"/>
      <c r="AB9" s="1139"/>
      <c r="AC9" s="1139"/>
      <c r="AD9" s="1139"/>
      <c r="AE9" s="1139"/>
      <c r="AF9" s="1139"/>
      <c r="AG9" s="1139"/>
      <c r="AH9" s="1139"/>
      <c r="AI9" s="1139"/>
      <c r="AJ9" s="1139"/>
      <c r="AK9" s="1139"/>
      <c r="AL9" s="1139"/>
      <c r="AM9" s="1139"/>
      <c r="AN9" s="1139"/>
      <c r="AO9" s="1139"/>
      <c r="AP9" s="1140"/>
      <c r="AS9" s="183"/>
      <c r="AT9" s="992"/>
      <c r="AU9" s="992"/>
      <c r="AV9" s="992"/>
      <c r="AW9" s="992"/>
      <c r="AX9" s="992"/>
      <c r="AY9" s="992"/>
      <c r="AZ9" s="992"/>
      <c r="BA9" s="184"/>
      <c r="CE9" s="987" t="s">
        <v>2388</v>
      </c>
      <c r="CF9" s="987"/>
      <c r="CG9" s="987"/>
      <c r="CH9" s="987"/>
      <c r="CI9" s="995" t="str">
        <f>IF(OR(AH62=1,AP62=1),1,"")</f>
        <v/>
      </c>
      <c r="CJ9" s="996"/>
    </row>
    <row r="10" spans="1:88" ht="11.25" customHeight="1">
      <c r="B10" s="1077" t="str">
        <f>IFERROR(VLOOKUP(Y5,【参考】数式用!$A$5:$J$27,MATCH(B9,【参考】数式用!$B$4:$J$4,0)+1,0),"")</f>
        <v/>
      </c>
      <c r="C10" s="1078"/>
      <c r="D10" s="1078"/>
      <c r="E10" s="1078"/>
      <c r="F10" s="1079"/>
      <c r="G10" s="1077" t="str">
        <f>IFERROR(VLOOKUP(Y5,【参考】数式用!$A$5:$J$27,MATCH(G9,【参考】数式用!$B$4:$J$4,0)+1,0),"")</f>
        <v/>
      </c>
      <c r="H10" s="1078"/>
      <c r="I10" s="1078"/>
      <c r="J10" s="1078"/>
      <c r="K10" s="1079"/>
      <c r="L10" s="1077" t="str">
        <f>IFERROR(VLOOKUP(Y5,【参考】数式用!$A$5:$J$27,MATCH(L9,【参考】数式用!$B$4:$J$4,0)+1,0),"")</f>
        <v/>
      </c>
      <c r="M10" s="1078"/>
      <c r="N10" s="1078"/>
      <c r="O10" s="1078"/>
      <c r="P10" s="1079"/>
      <c r="Q10" s="1036">
        <f>SUM(B10,G10,L10)</f>
        <v>0</v>
      </c>
      <c r="R10" s="1037"/>
      <c r="S10" s="1037"/>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1</v>
      </c>
      <c r="CJ10" s="996"/>
    </row>
    <row r="11" spans="1:88" s="194" customFormat="1" ht="20.25" customHeight="1" thickBot="1">
      <c r="B11" s="1080"/>
      <c r="C11" s="1081"/>
      <c r="D11" s="1081"/>
      <c r="E11" s="1081"/>
      <c r="F11" s="1082"/>
      <c r="G11" s="1080"/>
      <c r="H11" s="1081"/>
      <c r="I11" s="1081"/>
      <c r="J11" s="1081"/>
      <c r="K11" s="1082"/>
      <c r="L11" s="1080"/>
      <c r="M11" s="1081"/>
      <c r="N11" s="1081"/>
      <c r="O11" s="1081"/>
      <c r="P11" s="1082"/>
      <c r="Q11" s="1036"/>
      <c r="R11" s="1037"/>
      <c r="S11" s="1037"/>
      <c r="T11" s="1043"/>
      <c r="U11" s="1042"/>
      <c r="V11" s="1119" t="str">
        <f>IFERROR(IF(VLOOKUP(AS1,【参考】数式用2!E6:L23,5,FALSE)="","",VLOOKUP(AS1,【参考】数式用2!E6:L23,5,FALSE)),"")</f>
        <v/>
      </c>
      <c r="W11" s="1119"/>
      <c r="X11" s="1119"/>
      <c r="Y11" s="1119"/>
      <c r="Z11" s="1119"/>
      <c r="AA11" s="1137" t="str">
        <f>IFERROR(VLOOKUP(AS1,【参考】数式用2!E6:L23,6,FALSE),"")</f>
        <v/>
      </c>
      <c r="AB11" s="1137"/>
      <c r="AC11" s="1137"/>
      <c r="AD11" s="1137"/>
      <c r="AE11" s="1137"/>
      <c r="AF11" s="1137"/>
      <c r="AG11" s="1137"/>
      <c r="AH11" s="1137"/>
      <c r="AI11" s="1137"/>
      <c r="AJ11" s="1137"/>
      <c r="AK11" s="1137"/>
      <c r="AL11" s="1137"/>
      <c r="AM11" s="1137"/>
      <c r="AN11" s="1137"/>
      <c r="AO11" s="1137"/>
      <c r="AP11" s="113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18"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18"/>
      <c r="D12" s="1118"/>
      <c r="E12" s="1118"/>
      <c r="F12" s="1118"/>
      <c r="G12" s="1118"/>
      <c r="H12" s="1118"/>
      <c r="I12" s="1118"/>
      <c r="J12" s="1118"/>
      <c r="K12" s="1118"/>
      <c r="L12" s="1118"/>
      <c r="M12" s="1118"/>
      <c r="N12" s="1118"/>
      <c r="O12" s="1118"/>
      <c r="P12" s="1118"/>
      <c r="Q12" s="1118"/>
      <c r="R12" s="1118"/>
      <c r="S12" s="1118"/>
      <c r="T12" s="1043"/>
      <c r="U12" s="1042"/>
      <c r="V12" s="1132" t="str">
        <f>IFERROR(VLOOKUP(Y5,【参考】数式用!$A$5:$AB$27,MATCH(V11,【参考】数式用!$B$4:$AB$4,0)+1,FALSE),"")</f>
        <v/>
      </c>
      <c r="W12" s="1132"/>
      <c r="X12" s="1132"/>
      <c r="Y12" s="1132"/>
      <c r="Z12" s="1132"/>
      <c r="AA12" s="1139"/>
      <c r="AB12" s="1139"/>
      <c r="AC12" s="1139"/>
      <c r="AD12" s="1139"/>
      <c r="AE12" s="1139"/>
      <c r="AF12" s="1139"/>
      <c r="AG12" s="1139"/>
      <c r="AH12" s="1139"/>
      <c r="AI12" s="1139"/>
      <c r="AJ12" s="1139"/>
      <c r="AK12" s="1139"/>
      <c r="AL12" s="1139"/>
      <c r="AM12" s="1139"/>
      <c r="AN12" s="1139"/>
      <c r="AO12" s="1139"/>
      <c r="AP12" s="1140"/>
      <c r="AS12" s="183"/>
      <c r="AT12" s="992"/>
      <c r="AU12" s="992"/>
      <c r="AV12" s="992"/>
      <c r="AW12" s="992"/>
      <c r="AX12" s="992"/>
      <c r="AY12" s="992"/>
      <c r="AZ12" s="992"/>
      <c r="BA12" s="184"/>
    </row>
    <row r="13" spans="1:88" ht="12" customHeight="1">
      <c r="A13" s="178"/>
      <c r="B13" s="1092" t="s">
        <v>2288</v>
      </c>
      <c r="C13" s="1093"/>
      <c r="D13" s="1093"/>
      <c r="E13" s="1093"/>
      <c r="F13" s="1093"/>
      <c r="G13" s="1093"/>
      <c r="H13" s="1093"/>
      <c r="I13" s="1093"/>
      <c r="J13" s="1093"/>
      <c r="K13" s="1093"/>
      <c r="L13" s="1093"/>
      <c r="M13" s="1093"/>
      <c r="N13" s="1093"/>
      <c r="O13" s="1093"/>
      <c r="P13" s="1093"/>
      <c r="Q13" s="1093"/>
      <c r="R13" s="1093"/>
      <c r="S13" s="1094"/>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95"/>
      <c r="C14" s="1096"/>
      <c r="D14" s="1096"/>
      <c r="E14" s="1096"/>
      <c r="F14" s="1096"/>
      <c r="G14" s="1096"/>
      <c r="H14" s="1096"/>
      <c r="I14" s="1096"/>
      <c r="J14" s="1096"/>
      <c r="K14" s="1096"/>
      <c r="L14" s="1096"/>
      <c r="M14" s="1096"/>
      <c r="N14" s="1096"/>
      <c r="O14" s="1096"/>
      <c r="P14" s="1096"/>
      <c r="Q14" s="1096"/>
      <c r="R14" s="1096"/>
      <c r="S14" s="1097"/>
      <c r="U14" s="528"/>
      <c r="V14" s="1119" t="str">
        <f>IFERROR(IF(VLOOKUP(AS1,【参考】数式用2!E6:L23,7,FALSE)="","",VLOOKUP(AS1,【参考】数式用2!E6:L23,7,FALSE)),"")</f>
        <v/>
      </c>
      <c r="W14" s="1119"/>
      <c r="X14" s="1119"/>
      <c r="Y14" s="1119"/>
      <c r="Z14" s="1119"/>
      <c r="AA14" s="1147" t="str">
        <f>IFERROR(VLOOKUP(AS1,【参考】数式用2!E6:L23,8,FALSE),"")</f>
        <v/>
      </c>
      <c r="AB14" s="1137"/>
      <c r="AC14" s="1137"/>
      <c r="AD14" s="1137"/>
      <c r="AE14" s="1137"/>
      <c r="AF14" s="1137"/>
      <c r="AG14" s="1137"/>
      <c r="AH14" s="1137"/>
      <c r="AI14" s="1137"/>
      <c r="AJ14" s="1137"/>
      <c r="AK14" s="1137"/>
      <c r="AL14" s="1137"/>
      <c r="AM14" s="1137"/>
      <c r="AN14" s="1137"/>
      <c r="AO14" s="1137"/>
      <c r="AP14" s="113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83" t="s">
        <v>2282</v>
      </c>
      <c r="C15" s="1084"/>
      <c r="D15" s="147">
        <v>6</v>
      </c>
      <c r="E15" s="530" t="s">
        <v>2283</v>
      </c>
      <c r="F15" s="533">
        <v>10</v>
      </c>
      <c r="G15" s="530" t="s">
        <v>2284</v>
      </c>
      <c r="H15" s="1085" t="s">
        <v>2285</v>
      </c>
      <c r="I15" s="1085"/>
      <c r="J15" s="1098"/>
      <c r="K15" s="147">
        <v>7</v>
      </c>
      <c r="L15" s="530" t="s">
        <v>2283</v>
      </c>
      <c r="M15" s="147">
        <v>3</v>
      </c>
      <c r="N15" s="530" t="s">
        <v>2284</v>
      </c>
      <c r="O15" s="530" t="s">
        <v>2286</v>
      </c>
      <c r="P15" s="204">
        <f>(K15*12+M15)-(D15*12+F15)+1</f>
        <v>6</v>
      </c>
      <c r="Q15" s="1085" t="s">
        <v>2287</v>
      </c>
      <c r="R15" s="1085"/>
      <c r="S15" s="205" t="s">
        <v>74</v>
      </c>
      <c r="U15" s="528"/>
      <c r="V15" s="1086" t="str">
        <f>IFERROR(VLOOKUP(Y5,【参考】数式用!$A$5:$AB$27,MATCH(V14,【参考】数式用!$B$4:$AB$4,0)+1,FALSE),"")</f>
        <v/>
      </c>
      <c r="W15" s="1087"/>
      <c r="X15" s="1087"/>
      <c r="Y15" s="1087"/>
      <c r="Z15" s="1088"/>
      <c r="AA15" s="1133"/>
      <c r="AB15" s="1134"/>
      <c r="AC15" s="1134"/>
      <c r="AD15" s="1134"/>
      <c r="AE15" s="1134"/>
      <c r="AF15" s="1134"/>
      <c r="AG15" s="1134"/>
      <c r="AH15" s="1134"/>
      <c r="AI15" s="1134"/>
      <c r="AJ15" s="1134"/>
      <c r="AK15" s="1134"/>
      <c r="AL15" s="1134"/>
      <c r="AM15" s="1134"/>
      <c r="AN15" s="1134"/>
      <c r="AO15" s="1134"/>
      <c r="AP15" s="114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89"/>
      <c r="W16" s="1090"/>
      <c r="X16" s="1090"/>
      <c r="Y16" s="1090"/>
      <c r="Z16" s="1091"/>
      <c r="AA16" s="1149"/>
      <c r="AB16" s="1150"/>
      <c r="AC16" s="1150"/>
      <c r="AD16" s="1150"/>
      <c r="AE16" s="1150"/>
      <c r="AF16" s="1150"/>
      <c r="AG16" s="1150"/>
      <c r="AH16" s="1150"/>
      <c r="AI16" s="1150"/>
      <c r="AJ16" s="1150"/>
      <c r="AK16" s="1150"/>
      <c r="AL16" s="1150"/>
      <c r="AM16" s="1150"/>
      <c r="AN16" s="1150"/>
      <c r="AO16" s="1150"/>
      <c r="AP16" s="115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75" t="s">
        <v>2211</v>
      </c>
      <c r="C18" s="1075"/>
      <c r="D18" s="1075"/>
      <c r="E18" s="1075"/>
      <c r="F18" s="1075"/>
      <c r="G18" s="1075"/>
      <c r="H18" s="1075"/>
      <c r="I18" s="1075"/>
      <c r="J18" s="1075"/>
      <c r="K18" s="1075"/>
      <c r="L18" s="1075"/>
      <c r="M18" s="1075"/>
      <c r="N18" s="1075"/>
      <c r="O18" s="1075"/>
      <c r="P18" s="1075"/>
      <c r="Q18" s="1075"/>
      <c r="R18" s="1075"/>
      <c r="S18" s="1075"/>
      <c r="AI18" s="216"/>
      <c r="AJ18" s="216"/>
      <c r="AK18" s="216"/>
      <c r="AL18" s="216"/>
      <c r="AM18" s="216"/>
      <c r="AN18" s="216"/>
      <c r="AO18" s="216"/>
      <c r="AP18" s="216"/>
      <c r="AQ18" s="216"/>
    </row>
    <row r="19" spans="2:60" ht="6" customHeight="1" thickBot="1">
      <c r="B19" s="1075"/>
      <c r="C19" s="1075"/>
      <c r="D19" s="1075"/>
      <c r="E19" s="1075"/>
      <c r="F19" s="1075"/>
      <c r="G19" s="1075"/>
      <c r="H19" s="1075"/>
      <c r="I19" s="1075"/>
      <c r="J19" s="1075"/>
      <c r="K19" s="1075"/>
      <c r="L19" s="1075"/>
      <c r="M19" s="1075"/>
      <c r="N19" s="1075"/>
      <c r="O19" s="1075"/>
      <c r="P19" s="1075"/>
      <c r="Q19" s="1075"/>
      <c r="R19" s="1075"/>
      <c r="S19" s="1075"/>
      <c r="AI19" s="216"/>
      <c r="AJ19" s="216"/>
      <c r="AK19" s="216"/>
      <c r="AL19" s="216"/>
      <c r="AM19" s="216"/>
      <c r="AN19" s="216"/>
      <c r="AO19" s="216"/>
      <c r="AP19" s="216"/>
      <c r="AQ19" s="216"/>
    </row>
    <row r="20" spans="2:60" ht="12.95" customHeight="1">
      <c r="B20" s="1076"/>
      <c r="C20" s="1076"/>
      <c r="D20" s="1076"/>
      <c r="E20" s="1076"/>
      <c r="F20" s="1076"/>
      <c r="G20" s="1076"/>
      <c r="H20" s="1076"/>
      <c r="I20" s="1076"/>
      <c r="J20" s="1076"/>
      <c r="K20" s="1076"/>
      <c r="L20" s="1076"/>
      <c r="M20" s="1076"/>
      <c r="N20" s="1076"/>
      <c r="O20" s="1076"/>
      <c r="P20" s="1076"/>
      <c r="Q20" s="1076"/>
      <c r="R20" s="1076"/>
      <c r="S20" s="1076"/>
      <c r="T20" s="217"/>
      <c r="U20" s="178"/>
      <c r="V20" s="990" t="s">
        <v>244</v>
      </c>
      <c r="W20" s="990"/>
      <c r="X20" s="990"/>
      <c r="Y20" s="990"/>
      <c r="Z20" s="990"/>
      <c r="AA20" s="191"/>
      <c r="AB20" s="191"/>
      <c r="AC20" s="990" t="str">
        <f>IF(F15=4,"R6.4～R6.5",IF(F15=5,"R6.5",""))</f>
        <v/>
      </c>
      <c r="AD20" s="990"/>
      <c r="AE20" s="990"/>
      <c r="AF20" s="990"/>
      <c r="AG20" s="990"/>
      <c r="AH20" s="990"/>
      <c r="AI20" s="191"/>
      <c r="AJ20" s="191"/>
      <c r="AK20" s="990" t="str">
        <f>IF(OR(F15=4,F15=5),"R6.6","R"&amp;D15&amp;"."&amp;F15)&amp;"～R"&amp;K15&amp;"."&amp;M15</f>
        <v>R6.10～R7.3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112" t="s">
        <v>2295</v>
      </c>
      <c r="C21" s="1113"/>
      <c r="D21" s="1113"/>
      <c r="E21" s="1113"/>
      <c r="F21" s="1114"/>
      <c r="G21" s="1106" t="s">
        <v>245</v>
      </c>
      <c r="H21" s="1107"/>
      <c r="I21" s="1107"/>
      <c r="J21" s="1107"/>
      <c r="K21" s="1107"/>
      <c r="L21" s="1107"/>
      <c r="M21" s="1107"/>
      <c r="N21" s="1107"/>
      <c r="O21" s="1107"/>
      <c r="P21" s="1107"/>
      <c r="Q21" s="1107"/>
      <c r="R21" s="1107"/>
      <c r="S21" s="1107"/>
      <c r="T21" s="1108"/>
      <c r="U21" s="218"/>
      <c r="V21" s="526" t="str">
        <f>IFERROR(IF(L9="ベア加算","✓",""),"")</f>
        <v/>
      </c>
      <c r="W21" s="1007" t="s">
        <v>16</v>
      </c>
      <c r="X21" s="1007"/>
      <c r="Y21" s="1007"/>
      <c r="Z21" s="1007"/>
      <c r="AA21" s="1041" t="s">
        <v>14</v>
      </c>
      <c r="AB21" s="1042"/>
      <c r="AC21" s="220"/>
      <c r="AD21" s="1105" t="s">
        <v>16</v>
      </c>
      <c r="AE21" s="1105"/>
      <c r="AF21" s="1105"/>
      <c r="AG21" s="1105"/>
      <c r="AH21" s="1105"/>
      <c r="AI21" s="1041" t="s">
        <v>14</v>
      </c>
      <c r="AJ21" s="1042"/>
      <c r="AK21" s="221"/>
      <c r="AL21" s="1105" t="s">
        <v>16</v>
      </c>
      <c r="AM21" s="1105"/>
      <c r="AN21" s="1105"/>
      <c r="AO21" s="1105"/>
      <c r="AP21" s="1105"/>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115"/>
      <c r="C22" s="1116"/>
      <c r="D22" s="1116"/>
      <c r="E22" s="1116"/>
      <c r="F22" s="1117"/>
      <c r="G22" s="1109"/>
      <c r="H22" s="1110"/>
      <c r="I22" s="1110"/>
      <c r="J22" s="1110"/>
      <c r="K22" s="1110"/>
      <c r="L22" s="1110"/>
      <c r="M22" s="1110"/>
      <c r="N22" s="1110"/>
      <c r="O22" s="1110"/>
      <c r="P22" s="1110"/>
      <c r="Q22" s="1110"/>
      <c r="R22" s="1110"/>
      <c r="S22" s="1110"/>
      <c r="T22" s="1111"/>
      <c r="U22" s="218"/>
      <c r="V22" s="222" t="str">
        <f>IFERROR(IF(L9="ベア加算なし","✓",""),"")</f>
        <v/>
      </c>
      <c r="W22" s="1025" t="s">
        <v>17</v>
      </c>
      <c r="X22" s="1007"/>
      <c r="Y22" s="1026"/>
      <c r="Z22" s="1027"/>
      <c r="AA22" s="1041"/>
      <c r="AB22" s="1042"/>
      <c r="AC22" s="220"/>
      <c r="AD22" s="1007" t="s">
        <v>17</v>
      </c>
      <c r="AE22" s="1007"/>
      <c r="AF22" s="1007"/>
      <c r="AG22" s="1007"/>
      <c r="AH22" s="1007"/>
      <c r="AI22" s="1041"/>
      <c r="AJ22" s="1042"/>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112" t="s">
        <v>2219</v>
      </c>
      <c r="C24" s="1113"/>
      <c r="D24" s="1113"/>
      <c r="E24" s="1113"/>
      <c r="F24" s="1114"/>
      <c r="G24" s="1106" t="s">
        <v>246</v>
      </c>
      <c r="H24" s="1107"/>
      <c r="I24" s="1107"/>
      <c r="J24" s="1107"/>
      <c r="K24" s="1107"/>
      <c r="L24" s="1107"/>
      <c r="M24" s="1107"/>
      <c r="N24" s="1107"/>
      <c r="O24" s="1107"/>
      <c r="P24" s="1107"/>
      <c r="Q24" s="1107"/>
      <c r="R24" s="1107"/>
      <c r="S24" s="1107"/>
      <c r="T24" s="1108"/>
      <c r="U24" s="218"/>
      <c r="V24" s="526" t="str">
        <f>IFERROR(IF(OR(B9="処遇加算Ⅰ",B9="処遇加算Ⅱ"),"✓",""),"")</f>
        <v/>
      </c>
      <c r="W24" s="1072" t="s">
        <v>2254</v>
      </c>
      <c r="X24" s="1073"/>
      <c r="Y24" s="1073"/>
      <c r="Z24" s="1074"/>
      <c r="AA24" s="1041" t="s">
        <v>14</v>
      </c>
      <c r="AB24" s="1042"/>
      <c r="AC24" s="220"/>
      <c r="AD24" s="1057" t="s">
        <v>16</v>
      </c>
      <c r="AE24" s="1057"/>
      <c r="AF24" s="1057"/>
      <c r="AG24" s="1057"/>
      <c r="AH24" s="1057"/>
      <c r="AI24" s="1041" t="s">
        <v>14</v>
      </c>
      <c r="AJ24" s="1042"/>
      <c r="AK24" s="220"/>
      <c r="AL24" s="1057" t="s">
        <v>16</v>
      </c>
      <c r="AM24" s="1057"/>
      <c r="AN24" s="1057"/>
      <c r="AO24" s="1057"/>
      <c r="AP24" s="1057"/>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160"/>
      <c r="C25" s="1161"/>
      <c r="D25" s="1161"/>
      <c r="E25" s="1161"/>
      <c r="F25" s="1162"/>
      <c r="G25" s="1133"/>
      <c r="H25" s="1134"/>
      <c r="I25" s="1134"/>
      <c r="J25" s="1134"/>
      <c r="K25" s="1134"/>
      <c r="L25" s="1134"/>
      <c r="M25" s="1134"/>
      <c r="N25" s="1134"/>
      <c r="O25" s="1134"/>
      <c r="P25" s="1134"/>
      <c r="Q25" s="1134"/>
      <c r="R25" s="1134"/>
      <c r="S25" s="1134"/>
      <c r="T25" s="1135"/>
      <c r="U25" s="218"/>
      <c r="V25" s="526" t="str">
        <f>IFERROR(IF(B9="処遇加算Ⅲ","✓",""),"")</f>
        <v/>
      </c>
      <c r="W25" s="1072" t="s">
        <v>21</v>
      </c>
      <c r="X25" s="1073"/>
      <c r="Y25" s="1073"/>
      <c r="Z25" s="1074"/>
      <c r="AA25" s="1041"/>
      <c r="AB25" s="1042"/>
      <c r="AC25" s="220"/>
      <c r="AD25" s="1008" t="s">
        <v>19</v>
      </c>
      <c r="AE25" s="1008"/>
      <c r="AF25" s="1008"/>
      <c r="AG25" s="1008"/>
      <c r="AH25" s="1008"/>
      <c r="AI25" s="1041"/>
      <c r="AJ25" s="1042"/>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115"/>
      <c r="C26" s="1116"/>
      <c r="D26" s="1116"/>
      <c r="E26" s="1116"/>
      <c r="F26" s="1117"/>
      <c r="G26" s="1109"/>
      <c r="H26" s="1110"/>
      <c r="I26" s="1110"/>
      <c r="J26" s="1110"/>
      <c r="K26" s="1110"/>
      <c r="L26" s="1110"/>
      <c r="M26" s="1110"/>
      <c r="N26" s="1110"/>
      <c r="O26" s="1110"/>
      <c r="P26" s="1110"/>
      <c r="Q26" s="1110"/>
      <c r="R26" s="1110"/>
      <c r="S26" s="1110"/>
      <c r="T26" s="1111"/>
      <c r="U26" s="192"/>
      <c r="V26" s="526" t="str">
        <f>IFERROR(IF(B9="処遇加算なし","✓",""),"")</f>
        <v/>
      </c>
      <c r="W26" s="1072" t="s">
        <v>2255</v>
      </c>
      <c r="X26" s="1073"/>
      <c r="Y26" s="1073"/>
      <c r="Z26" s="1074"/>
      <c r="AA26" s="1041"/>
      <c r="AB26" s="1042"/>
      <c r="AC26" s="220"/>
      <c r="AD26" s="1057" t="s">
        <v>17</v>
      </c>
      <c r="AE26" s="1057"/>
      <c r="AF26" s="1057"/>
      <c r="AG26" s="1057"/>
      <c r="AH26" s="1057"/>
      <c r="AI26" s="1041"/>
      <c r="AJ26" s="1042"/>
      <c r="AK26" s="221"/>
      <c r="AL26" s="1057" t="s">
        <v>17</v>
      </c>
      <c r="AM26" s="1057"/>
      <c r="AN26" s="1057"/>
      <c r="AO26" s="1057"/>
      <c r="AP26" s="1057"/>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112" t="s">
        <v>2220</v>
      </c>
      <c r="C28" s="1113"/>
      <c r="D28" s="1113"/>
      <c r="E28" s="1113"/>
      <c r="F28" s="1114"/>
      <c r="G28" s="1107" t="s">
        <v>2217</v>
      </c>
      <c r="H28" s="1107"/>
      <c r="I28" s="1107"/>
      <c r="J28" s="1107"/>
      <c r="K28" s="1107"/>
      <c r="L28" s="1107"/>
      <c r="M28" s="1107"/>
      <c r="N28" s="1107"/>
      <c r="O28" s="1107"/>
      <c r="P28" s="1107"/>
      <c r="Q28" s="1107"/>
      <c r="R28" s="1107"/>
      <c r="S28" s="1107"/>
      <c r="T28" s="1108"/>
      <c r="U28" s="218"/>
      <c r="V28" s="526" t="str">
        <f>IFERROR(IF(OR(B9="処遇加算Ⅰ",B9="処遇加算Ⅱ"),"✓",""),"")</f>
        <v/>
      </c>
      <c r="W28" s="1072" t="s">
        <v>2254</v>
      </c>
      <c r="X28" s="1073"/>
      <c r="Y28" s="1073"/>
      <c r="Z28" s="1074"/>
      <c r="AA28" s="1041" t="s">
        <v>14</v>
      </c>
      <c r="AB28" s="1042"/>
      <c r="AC28" s="220"/>
      <c r="AD28" s="1057" t="s">
        <v>16</v>
      </c>
      <c r="AE28" s="1057"/>
      <c r="AF28" s="1057"/>
      <c r="AG28" s="1057"/>
      <c r="AH28" s="1057"/>
      <c r="AI28" s="1041" t="s">
        <v>14</v>
      </c>
      <c r="AJ28" s="1042"/>
      <c r="AK28" s="220"/>
      <c r="AL28" s="1057" t="s">
        <v>16</v>
      </c>
      <c r="AM28" s="1057"/>
      <c r="AN28" s="1057"/>
      <c r="AO28" s="1057"/>
      <c r="AP28" s="1057"/>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160"/>
      <c r="C29" s="1161"/>
      <c r="D29" s="1161"/>
      <c r="E29" s="1161"/>
      <c r="F29" s="1162"/>
      <c r="G29" s="1134"/>
      <c r="H29" s="1134"/>
      <c r="I29" s="1134"/>
      <c r="J29" s="1134"/>
      <c r="K29" s="1134"/>
      <c r="L29" s="1134"/>
      <c r="M29" s="1134"/>
      <c r="N29" s="1134"/>
      <c r="O29" s="1134"/>
      <c r="P29" s="1134"/>
      <c r="Q29" s="1134"/>
      <c r="R29" s="1134"/>
      <c r="S29" s="1134"/>
      <c r="T29" s="1135"/>
      <c r="U29" s="218"/>
      <c r="V29" s="526" t="str">
        <f>IFERROR(IF(B9="処遇加算Ⅲ","✓",""),"")</f>
        <v/>
      </c>
      <c r="W29" s="1072" t="s">
        <v>21</v>
      </c>
      <c r="X29" s="1073"/>
      <c r="Y29" s="1073"/>
      <c r="Z29" s="1074"/>
      <c r="AA29" s="1041"/>
      <c r="AB29" s="1042"/>
      <c r="AC29" s="220"/>
      <c r="AD29" s="1008" t="s">
        <v>19</v>
      </c>
      <c r="AE29" s="1008"/>
      <c r="AF29" s="1008"/>
      <c r="AG29" s="1008"/>
      <c r="AH29" s="1008"/>
      <c r="AI29" s="1041"/>
      <c r="AJ29" s="1042"/>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115"/>
      <c r="C30" s="1116"/>
      <c r="D30" s="1116"/>
      <c r="E30" s="1116"/>
      <c r="F30" s="1117"/>
      <c r="G30" s="1110"/>
      <c r="H30" s="1110"/>
      <c r="I30" s="1110"/>
      <c r="J30" s="1110"/>
      <c r="K30" s="1110"/>
      <c r="L30" s="1110"/>
      <c r="M30" s="1110"/>
      <c r="N30" s="1110"/>
      <c r="O30" s="1110"/>
      <c r="P30" s="1110"/>
      <c r="Q30" s="1110"/>
      <c r="R30" s="1110"/>
      <c r="S30" s="1110"/>
      <c r="T30" s="1111"/>
      <c r="U30" s="192"/>
      <c r="V30" s="526" t="str">
        <f>IFERROR(IF(B9="処遇加算なし","✓",""),"")</f>
        <v/>
      </c>
      <c r="W30" s="1072" t="s">
        <v>2255</v>
      </c>
      <c r="X30" s="1073"/>
      <c r="Y30" s="1073"/>
      <c r="Z30" s="1074"/>
      <c r="AA30" s="1041"/>
      <c r="AB30" s="1042"/>
      <c r="AC30" s="220"/>
      <c r="AD30" s="1057" t="s">
        <v>17</v>
      </c>
      <c r="AE30" s="1057"/>
      <c r="AF30" s="1057"/>
      <c r="AG30" s="1057"/>
      <c r="AH30" s="1057"/>
      <c r="AI30" s="1041"/>
      <c r="AJ30" s="1042"/>
      <c r="AK30" s="221"/>
      <c r="AL30" s="1057" t="s">
        <v>17</v>
      </c>
      <c r="AM30" s="1057"/>
      <c r="AN30" s="1057"/>
      <c r="AO30" s="1057"/>
      <c r="AP30" s="1057"/>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18" t="s">
        <v>2221</v>
      </c>
      <c r="C32" s="1018"/>
      <c r="D32" s="1018"/>
      <c r="E32" s="1018"/>
      <c r="F32" s="1018"/>
      <c r="G32" s="1017" t="s">
        <v>2218</v>
      </c>
      <c r="H32" s="1017"/>
      <c r="I32" s="1017"/>
      <c r="J32" s="1017"/>
      <c r="K32" s="1017"/>
      <c r="L32" s="1017"/>
      <c r="M32" s="1017"/>
      <c r="N32" s="1017"/>
      <c r="O32" s="1017"/>
      <c r="P32" s="1017"/>
      <c r="Q32" s="1017"/>
      <c r="R32" s="1017"/>
      <c r="S32" s="1017"/>
      <c r="T32" s="1017"/>
      <c r="U32" s="218"/>
      <c r="V32" s="526" t="str">
        <f>IFERROR(IF(B9="処遇加算Ⅰ","✓",""),"")</f>
        <v/>
      </c>
      <c r="W32" s="1025" t="s">
        <v>16</v>
      </c>
      <c r="X32" s="1026"/>
      <c r="Y32" s="1026"/>
      <c r="Z32" s="1027"/>
      <c r="AA32" s="1043" t="s">
        <v>14</v>
      </c>
      <c r="AB32" s="1042"/>
      <c r="AC32" s="220"/>
      <c r="AD32" s="1057" t="s">
        <v>16</v>
      </c>
      <c r="AE32" s="1057"/>
      <c r="AF32" s="1057"/>
      <c r="AG32" s="1057"/>
      <c r="AH32" s="1057"/>
      <c r="AI32" s="1043" t="s">
        <v>14</v>
      </c>
      <c r="AJ32" s="1042"/>
      <c r="AK32" s="220"/>
      <c r="AL32" s="1057" t="s">
        <v>16</v>
      </c>
      <c r="AM32" s="1057"/>
      <c r="AN32" s="1057"/>
      <c r="AO32" s="1057"/>
      <c r="AP32" s="1057"/>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18"/>
      <c r="C33" s="1018"/>
      <c r="D33" s="1018"/>
      <c r="E33" s="1018"/>
      <c r="F33" s="1018"/>
      <c r="G33" s="1017"/>
      <c r="H33" s="1017"/>
      <c r="I33" s="1017"/>
      <c r="J33" s="1017"/>
      <c r="K33" s="1017"/>
      <c r="L33" s="1017"/>
      <c r="M33" s="1017"/>
      <c r="N33" s="1017"/>
      <c r="O33" s="1017"/>
      <c r="P33" s="1017"/>
      <c r="Q33" s="1017"/>
      <c r="R33" s="1017"/>
      <c r="S33" s="1017"/>
      <c r="T33" s="1017"/>
      <c r="U33" s="218"/>
      <c r="V33" s="526" t="str">
        <f>IFERROR(IF(AND(B9&lt;&gt;"",B9&lt;&gt;"処遇加算Ⅰ"),"✓",""),"")</f>
        <v/>
      </c>
      <c r="W33" s="1025" t="s">
        <v>17</v>
      </c>
      <c r="X33" s="1026"/>
      <c r="Y33" s="1026"/>
      <c r="Z33" s="1027"/>
      <c r="AA33" s="1043"/>
      <c r="AB33" s="1042"/>
      <c r="AC33" s="220"/>
      <c r="AD33" s="1168" t="s">
        <v>19</v>
      </c>
      <c r="AE33" s="1168"/>
      <c r="AF33" s="1168"/>
      <c r="AG33" s="1168"/>
      <c r="AH33" s="1168"/>
      <c r="AI33" s="1043"/>
      <c r="AJ33" s="1042"/>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18"/>
      <c r="C34" s="1018"/>
      <c r="D34" s="1018"/>
      <c r="E34" s="1018"/>
      <c r="F34" s="1018"/>
      <c r="G34" s="1017"/>
      <c r="H34" s="1017"/>
      <c r="I34" s="1017"/>
      <c r="J34" s="1017"/>
      <c r="K34" s="1017"/>
      <c r="L34" s="1017"/>
      <c r="M34" s="1017"/>
      <c r="N34" s="1017"/>
      <c r="O34" s="1017"/>
      <c r="P34" s="1017"/>
      <c r="Q34" s="1017"/>
      <c r="R34" s="1017"/>
      <c r="S34" s="1017"/>
      <c r="T34" s="1017"/>
      <c r="U34" s="192"/>
      <c r="V34" s="225"/>
      <c r="W34" s="197"/>
      <c r="X34" s="197"/>
      <c r="Y34" s="197"/>
      <c r="Z34" s="197"/>
      <c r="AA34" s="1043"/>
      <c r="AB34" s="1042"/>
      <c r="AC34" s="220"/>
      <c r="AD34" s="1007" t="s">
        <v>17</v>
      </c>
      <c r="AE34" s="1007"/>
      <c r="AF34" s="1007"/>
      <c r="AG34" s="1007"/>
      <c r="AH34" s="1007"/>
      <c r="AI34" s="1043"/>
      <c r="AJ34" s="1042"/>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18" t="s">
        <v>2222</v>
      </c>
      <c r="C36" s="1018"/>
      <c r="D36" s="1018"/>
      <c r="E36" s="1018"/>
      <c r="F36" s="1018"/>
      <c r="G36" s="1167" t="s">
        <v>2263</v>
      </c>
      <c r="H36" s="1167"/>
      <c r="I36" s="1167"/>
      <c r="J36" s="1167"/>
      <c r="K36" s="1167"/>
      <c r="L36" s="1167"/>
      <c r="M36" s="1167"/>
      <c r="N36" s="1167"/>
      <c r="O36" s="1167"/>
      <c r="P36" s="1167"/>
      <c r="Q36" s="1167"/>
      <c r="R36" s="1167"/>
      <c r="S36" s="1167"/>
      <c r="T36" s="1167"/>
      <c r="U36" s="218"/>
      <c r="V36" s="526" t="str">
        <f>IFERROR(IF(OR(G9="特定加算Ⅰ",G9="特定加算Ⅱ"),"✓",""),"")</f>
        <v/>
      </c>
      <c r="W36" s="1025" t="s">
        <v>16</v>
      </c>
      <c r="X36" s="1026"/>
      <c r="Y36" s="1026"/>
      <c r="Z36" s="1027"/>
      <c r="AA36" s="1041" t="s">
        <v>14</v>
      </c>
      <c r="AB36" s="1042"/>
      <c r="AC36" s="220"/>
      <c r="AD36" s="1007" t="s">
        <v>16</v>
      </c>
      <c r="AE36" s="1007"/>
      <c r="AF36" s="1007"/>
      <c r="AG36" s="1007"/>
      <c r="AH36" s="1007"/>
      <c r="AI36" s="1041" t="s">
        <v>14</v>
      </c>
      <c r="AJ36" s="1042"/>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18"/>
      <c r="C37" s="1018"/>
      <c r="D37" s="1018"/>
      <c r="E37" s="1018"/>
      <c r="F37" s="1018"/>
      <c r="G37" s="1167"/>
      <c r="H37" s="1167"/>
      <c r="I37" s="1167"/>
      <c r="J37" s="1167"/>
      <c r="K37" s="1167"/>
      <c r="L37" s="1167"/>
      <c r="M37" s="1167"/>
      <c r="N37" s="1167"/>
      <c r="O37" s="1167"/>
      <c r="P37" s="1167"/>
      <c r="Q37" s="1167"/>
      <c r="R37" s="1167"/>
      <c r="S37" s="1167"/>
      <c r="T37" s="1167"/>
      <c r="U37" s="218"/>
      <c r="V37" s="526" t="str">
        <f>IFERROR(IF(G9="特定加算なし","✓",""),"")</f>
        <v/>
      </c>
      <c r="W37" s="1025" t="s">
        <v>17</v>
      </c>
      <c r="X37" s="1026"/>
      <c r="Y37" s="1026"/>
      <c r="Z37" s="1027"/>
      <c r="AA37" s="1041"/>
      <c r="AB37" s="1042"/>
      <c r="AC37" s="1178" t="s">
        <v>2369</v>
      </c>
      <c r="AD37" s="1179"/>
      <c r="AE37" s="1179"/>
      <c r="AF37" s="1179"/>
      <c r="AG37" s="1180">
        <v>1</v>
      </c>
      <c r="AH37" s="1181"/>
      <c r="AI37" s="1041"/>
      <c r="AJ37" s="1042"/>
      <c r="AK37" s="1178" t="s">
        <v>2369</v>
      </c>
      <c r="AL37" s="1179"/>
      <c r="AM37" s="1179"/>
      <c r="AN37" s="1179"/>
      <c r="AO37" s="1180">
        <v>1</v>
      </c>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18"/>
      <c r="C38" s="1018"/>
      <c r="D38" s="1018"/>
      <c r="E38" s="1018"/>
      <c r="F38" s="1018"/>
      <c r="G38" s="1167"/>
      <c r="H38" s="1167"/>
      <c r="I38" s="1167"/>
      <c r="J38" s="1167"/>
      <c r="K38" s="1167"/>
      <c r="L38" s="1167"/>
      <c r="M38" s="1167"/>
      <c r="N38" s="1167"/>
      <c r="O38" s="1167"/>
      <c r="P38" s="1167"/>
      <c r="Q38" s="1167"/>
      <c r="R38" s="1167"/>
      <c r="S38" s="1167"/>
      <c r="T38" s="1167"/>
      <c r="U38" s="218"/>
      <c r="Z38" s="233"/>
      <c r="AA38" s="1043"/>
      <c r="AB38" s="1042"/>
      <c r="AC38" s="220"/>
      <c r="AD38" s="1007" t="s">
        <v>17</v>
      </c>
      <c r="AE38" s="1007"/>
      <c r="AF38" s="1007"/>
      <c r="AG38" s="1007"/>
      <c r="AH38" s="1007"/>
      <c r="AI38" s="1041"/>
      <c r="AJ38" s="1042"/>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18" t="s">
        <v>2223</v>
      </c>
      <c r="C40" s="1018"/>
      <c r="D40" s="1018"/>
      <c r="E40" s="1018"/>
      <c r="F40" s="1018"/>
      <c r="G40" s="1017" t="str">
        <f>IFERROR(VLOOKUP(Y5,【参考】数式用!AS5:AT27,2,0),"")</f>
        <v>　サービス提供体制強化加算Ⅰ、Ⅱ、Ⅲイまたはロを算定する。</v>
      </c>
      <c r="H40" s="1017"/>
      <c r="I40" s="1017"/>
      <c r="J40" s="1017"/>
      <c r="K40" s="1017"/>
      <c r="L40" s="1017"/>
      <c r="M40" s="1017"/>
      <c r="N40" s="1017"/>
      <c r="O40" s="1017"/>
      <c r="P40" s="1017"/>
      <c r="Q40" s="1017"/>
      <c r="R40" s="1017"/>
      <c r="S40" s="1017"/>
      <c r="T40" s="1017"/>
      <c r="U40" s="192"/>
      <c r="V40" s="526" t="str">
        <f>IFERROR(IF(G9="特定加算Ⅰ","✓",""),"")</f>
        <v/>
      </c>
      <c r="W40" s="1025" t="s">
        <v>16</v>
      </c>
      <c r="X40" s="1026"/>
      <c r="Y40" s="1026"/>
      <c r="Z40" s="1027"/>
      <c r="AA40" s="1041" t="s">
        <v>14</v>
      </c>
      <c r="AB40" s="1042"/>
      <c r="AC40" s="220"/>
      <c r="AD40" s="1007" t="s">
        <v>16</v>
      </c>
      <c r="AE40" s="1007"/>
      <c r="AF40" s="1007"/>
      <c r="AG40" s="1007"/>
      <c r="AH40" s="1007"/>
      <c r="AI40" s="1041" t="s">
        <v>14</v>
      </c>
      <c r="AJ40" s="1042"/>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18"/>
      <c r="C41" s="1018"/>
      <c r="D41" s="1018"/>
      <c r="E41" s="1018"/>
      <c r="F41" s="1018"/>
      <c r="G41" s="1017"/>
      <c r="H41" s="1017"/>
      <c r="I41" s="1017"/>
      <c r="J41" s="1017"/>
      <c r="K41" s="1017"/>
      <c r="L41" s="1017"/>
      <c r="M41" s="1017"/>
      <c r="N41" s="1017"/>
      <c r="O41" s="1017"/>
      <c r="P41" s="1017"/>
      <c r="Q41" s="1017"/>
      <c r="R41" s="1017"/>
      <c r="S41" s="1017"/>
      <c r="T41" s="1017"/>
      <c r="U41" s="192"/>
      <c r="V41" s="526" t="str">
        <f>IFERROR(IF(OR(G9="特定加算Ⅱ",G9="特定加算なし"),"✓",""),"")</f>
        <v/>
      </c>
      <c r="W41" s="1025" t="s">
        <v>17</v>
      </c>
      <c r="X41" s="1026"/>
      <c r="Y41" s="1026"/>
      <c r="Z41" s="1027"/>
      <c r="AA41" s="1041"/>
      <c r="AB41" s="1042"/>
      <c r="AC41" s="234" t="s">
        <v>90</v>
      </c>
      <c r="AD41" s="1054" t="s">
        <v>2271</v>
      </c>
      <c r="AE41" s="1055"/>
      <c r="AF41" s="1055"/>
      <c r="AG41" s="1055"/>
      <c r="AH41" s="1056"/>
      <c r="AI41" s="1041"/>
      <c r="AJ41" s="1042"/>
      <c r="AK41" s="234" t="s">
        <v>90</v>
      </c>
      <c r="AL41" s="1054"/>
      <c r="AM41" s="1055"/>
      <c r="AN41" s="1055"/>
      <c r="AO41" s="1055"/>
      <c r="AP41" s="1056"/>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18"/>
      <c r="C42" s="1018"/>
      <c r="D42" s="1018"/>
      <c r="E42" s="1018"/>
      <c r="F42" s="1018"/>
      <c r="G42" s="1017"/>
      <c r="H42" s="1017"/>
      <c r="I42" s="1017"/>
      <c r="J42" s="1017"/>
      <c r="K42" s="1017"/>
      <c r="L42" s="1017"/>
      <c r="M42" s="1017"/>
      <c r="N42" s="1017"/>
      <c r="O42" s="1017"/>
      <c r="P42" s="1017"/>
      <c r="Q42" s="1017"/>
      <c r="R42" s="1017"/>
      <c r="S42" s="1017"/>
      <c r="T42" s="1017"/>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18" t="s">
        <v>2224</v>
      </c>
      <c r="C44" s="1018"/>
      <c r="D44" s="1018"/>
      <c r="E44" s="1018"/>
      <c r="F44" s="1018"/>
      <c r="G44" s="1017" t="s">
        <v>2161</v>
      </c>
      <c r="H44" s="1017"/>
      <c r="I44" s="1017"/>
      <c r="J44" s="1017"/>
      <c r="K44" s="1017"/>
      <c r="L44" s="1017"/>
      <c r="M44" s="1017"/>
      <c r="N44" s="1017"/>
      <c r="O44" s="1017"/>
      <c r="P44" s="1017"/>
      <c r="Q44" s="1017"/>
      <c r="R44" s="1017"/>
      <c r="S44" s="1017"/>
      <c r="T44" s="1017"/>
      <c r="U44" s="218"/>
      <c r="V44" s="526" t="str">
        <f>IFERROR(IF(OR(G9="特定加算Ⅰ",G9="特定加算Ⅱ"),"✓",""),"")</f>
        <v/>
      </c>
      <c r="W44" s="1025" t="s">
        <v>16</v>
      </c>
      <c r="X44" s="1026"/>
      <c r="Y44" s="1026"/>
      <c r="Z44" s="1027"/>
      <c r="AA44" s="1041" t="s">
        <v>14</v>
      </c>
      <c r="AB44" s="1042"/>
      <c r="AC44" s="220"/>
      <c r="AD44" s="1007" t="s">
        <v>16</v>
      </c>
      <c r="AE44" s="1007"/>
      <c r="AF44" s="1007"/>
      <c r="AG44" s="1007"/>
      <c r="AH44" s="1007"/>
      <c r="AI44" s="1041" t="s">
        <v>14</v>
      </c>
      <c r="AJ44" s="1042"/>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18"/>
      <c r="C45" s="1018"/>
      <c r="D45" s="1018"/>
      <c r="E45" s="1018"/>
      <c r="F45" s="1018"/>
      <c r="G45" s="1017"/>
      <c r="H45" s="1017"/>
      <c r="I45" s="1017"/>
      <c r="J45" s="1017"/>
      <c r="K45" s="1017"/>
      <c r="L45" s="1017"/>
      <c r="M45" s="1017"/>
      <c r="N45" s="1017"/>
      <c r="O45" s="1017"/>
      <c r="P45" s="1017"/>
      <c r="Q45" s="1017"/>
      <c r="R45" s="1017"/>
      <c r="S45" s="1017"/>
      <c r="T45" s="1017"/>
      <c r="U45" s="218"/>
      <c r="V45" s="526" t="str">
        <f>IFERROR(IF(G9="特定加算なし","✓",""),"")</f>
        <v/>
      </c>
      <c r="W45" s="1025" t="s">
        <v>17</v>
      </c>
      <c r="X45" s="1026"/>
      <c r="Y45" s="1026"/>
      <c r="Z45" s="1027"/>
      <c r="AA45" s="1041"/>
      <c r="AB45" s="1042"/>
      <c r="AC45" s="220"/>
      <c r="AD45" s="1007" t="s">
        <v>17</v>
      </c>
      <c r="AE45" s="1007"/>
      <c r="AF45" s="1007"/>
      <c r="AG45" s="1007"/>
      <c r="AH45" s="1007"/>
      <c r="AI45" s="1041"/>
      <c r="AJ45" s="1042"/>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75" t="s">
        <v>2317</v>
      </c>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14"/>
      <c r="C48" s="1015"/>
      <c r="D48" s="1015"/>
      <c r="E48" s="1015"/>
      <c r="F48" s="1016"/>
      <c r="G48" s="1044" t="str">
        <f>IF(F15=4,"R6.4～R6.5",IF(F15=5,"R6.5",""))</f>
        <v/>
      </c>
      <c r="H48" s="1044"/>
      <c r="I48" s="1044"/>
      <c r="J48" s="1044"/>
      <c r="K48" s="1044"/>
      <c r="L48" s="1044"/>
      <c r="M48" s="1044"/>
      <c r="N48" s="1044"/>
      <c r="O48" s="1044"/>
      <c r="P48" s="1044"/>
      <c r="Q48" s="1044"/>
      <c r="R48" s="1044"/>
      <c r="S48" s="1044"/>
      <c r="T48" s="1044"/>
      <c r="U48" s="1044"/>
      <c r="V48" s="1044"/>
      <c r="W48" s="1044"/>
      <c r="X48" s="1044"/>
      <c r="Y48" s="1044"/>
      <c r="Z48" s="1044"/>
      <c r="AA48" s="1041" t="s">
        <v>14</v>
      </c>
      <c r="AB48" s="1042"/>
      <c r="AC48" s="1044" t="str">
        <f>IF(OR(F15=4,F15=5),"R6.6","R"&amp;D15&amp;"."&amp;F15)&amp;"～R"&amp;K15&amp;"."&amp;M15</f>
        <v>R6.10～R7.3</v>
      </c>
      <c r="AD48" s="1044"/>
      <c r="AE48" s="1044"/>
      <c r="AF48" s="1044"/>
      <c r="AG48" s="1044"/>
      <c r="AH48" s="1044"/>
      <c r="AS48" s="1013" t="str">
        <f>IFERROR(IF(AND(OR(AP58=1,AP58=2),OR(AP59=1,AP59=2),OR(AP60=1,AP60=2)),"処遇加算Ⅰ",IF(AND(OR(AP58=1,AP58=2),OR(AP59=1,AP59=2),OR(AP60=0,AP60=3)),"処遇加算Ⅱ",IF(OR(OR(AP58=1,AP58=2),OR(AP59=1,AP59=2)),"処遇加算Ⅲ",""))),"")</f>
        <v>処遇加算Ⅰ</v>
      </c>
      <c r="AT48" s="1013"/>
      <c r="AU48" s="1013"/>
      <c r="AV48" s="1013"/>
      <c r="AW48" s="1013" t="str">
        <f>IFERROR(IF(AND(OR(AP61=1,AP61=2),AP62=1,AP63=1),"特定加算Ⅰ",IF(AND(OR(AP61=1,AP61=2),AP62=2,AP63=1),"特定加算Ⅱ",IF(OR(AP61=3,AP62=2,AP63=2),"特定加算なし",""))),"")</f>
        <v>特定加算Ⅱ</v>
      </c>
      <c r="AX48" s="1013"/>
      <c r="AY48" s="1013"/>
      <c r="AZ48" s="1013"/>
      <c r="BA48" s="1013" t="str">
        <f>IFERROR(IF(AP57=1,"ベア加算",IF(AP57=2,"ベア加算なし","")),"")</f>
        <v>ベア加算</v>
      </c>
      <c r="BB48" s="1013"/>
      <c r="BC48" s="1013"/>
      <c r="BD48" s="1013"/>
      <c r="BE48" s="1131" t="str">
        <f>AS48&amp;AW48&amp;BA48</f>
        <v>処遇加算Ⅰ特定加算Ⅱベア加算</v>
      </c>
      <c r="BF48" s="1131"/>
      <c r="BG48" s="1131"/>
      <c r="BH48" s="1131"/>
      <c r="BI48" s="1131"/>
      <c r="BJ48" s="1131"/>
      <c r="BK48" s="1131"/>
      <c r="BL48" s="1131"/>
      <c r="BM48" s="1131"/>
      <c r="BN48" s="1131"/>
      <c r="BO48" s="1131"/>
      <c r="BP48" s="1131"/>
      <c r="BQ48" s="241"/>
      <c r="BR48" s="241"/>
      <c r="BS48" s="241"/>
      <c r="BT48" s="241"/>
      <c r="BU48" s="241"/>
      <c r="BV48" s="241"/>
      <c r="BW48" s="241"/>
      <c r="BX48" s="241"/>
      <c r="BY48" s="241"/>
      <c r="BZ48" s="241"/>
      <c r="CD48" s="242"/>
    </row>
    <row r="49" spans="2:86" ht="18" customHeight="1">
      <c r="B49" s="1019" t="s">
        <v>2163</v>
      </c>
      <c r="C49" s="1020"/>
      <c r="D49" s="1020"/>
      <c r="E49" s="1020"/>
      <c r="F49" s="1021"/>
      <c r="G49" s="1045" t="str">
        <f>IFERROR(IF(AND(OR(AH58=1,AH58=2),OR(AH59=1,AH59=2),OR(AH60=1,AH60=2)),"処遇加算Ⅰ",IF(AND(OR(AH58=1,AH58=2),OR(AH59=1,AH59=2),OR(AH60=0,AH60=3)),"処遇加算Ⅱ",IF(OR(OR(AH58=1,AH58=2),OR(AH59=1,AH59=2)),"処遇加算Ⅲ",""))),"")</f>
        <v/>
      </c>
      <c r="H49" s="1046"/>
      <c r="I49" s="1046"/>
      <c r="J49" s="1046"/>
      <c r="K49" s="1047"/>
      <c r="L49" s="1045" t="str">
        <f>IFERROR(IF(G9="","",IF(AND(OR(AH61=1,AH61=2),AH62=1,AH63=1),"特定加算Ⅰ",IF(AND(OR(AH61=1,AH61=2),AH62=2,AH63=1),"特定加算Ⅱ",IF(OR(AH61=3,AH62=2,AH63=2),"特定加算なし","")))),"")</f>
        <v/>
      </c>
      <c r="M49" s="1046"/>
      <c r="N49" s="1046"/>
      <c r="O49" s="1046"/>
      <c r="P49" s="1163"/>
      <c r="Q49" s="1164" t="str">
        <f>IFERROR(IF(OR(L9="ベア加算",AND(L9="ベア加算なし",AH57=1)),"ベア加算",IF(AH57=2,"ベア加算なし","")),"")</f>
        <v/>
      </c>
      <c r="R49" s="1046"/>
      <c r="S49" s="1046"/>
      <c r="T49" s="1046"/>
      <c r="U49" s="1163"/>
      <c r="V49" s="1165" t="s">
        <v>12</v>
      </c>
      <c r="W49" s="1166"/>
      <c r="X49" s="1166"/>
      <c r="Y49" s="1166"/>
      <c r="Z49" s="1166"/>
      <c r="AA49" s="1043"/>
      <c r="AB49" s="1043"/>
      <c r="AC49" s="1028" t="str">
        <f>IFERROR(VLOOKUP(BE48,【参考】数式用2!E6:F23,2,FALSE),"")</f>
        <v>新加算Ⅱ</v>
      </c>
      <c r="AD49" s="1029"/>
      <c r="AE49" s="1029"/>
      <c r="AF49" s="1029"/>
      <c r="AG49" s="1029"/>
      <c r="AH49" s="1030"/>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6" ht="18" customHeight="1" thickBot="1">
      <c r="B50" s="1019" t="s">
        <v>2164</v>
      </c>
      <c r="C50" s="1020"/>
      <c r="D50" s="1020"/>
      <c r="E50" s="1020"/>
      <c r="F50" s="1021"/>
      <c r="G50" s="1031" t="str">
        <f>IFERROR(VLOOKUP(Y5,【参考】数式用!$A$5:$J$27,MATCH(G49,【参考】数式用!$B$4:$J$4,0)+1,0),"")</f>
        <v/>
      </c>
      <c r="H50" s="1032"/>
      <c r="I50" s="1032"/>
      <c r="J50" s="1032"/>
      <c r="K50" s="1033"/>
      <c r="L50" s="1031" t="str">
        <f>IFERROR(VLOOKUP(Y5,【参考】数式用!$A$5:$J$27,MATCH(L49,【参考】数式用!$B$4:$J$4,0)+1,0),"")</f>
        <v/>
      </c>
      <c r="M50" s="1032"/>
      <c r="N50" s="1032"/>
      <c r="O50" s="1032"/>
      <c r="P50" s="1034"/>
      <c r="Q50" s="1035" t="str">
        <f>IFERROR(VLOOKUP(Y5,【参考】数式用!$A$5:$J$27,MATCH(Q49,【参考】数式用!$B$4:$J$4,0)+1,0),"")</f>
        <v/>
      </c>
      <c r="R50" s="1032"/>
      <c r="S50" s="1032"/>
      <c r="T50" s="1032"/>
      <c r="U50" s="1034"/>
      <c r="V50" s="1036">
        <f>SUM(G50,L50,Q50)</f>
        <v>0</v>
      </c>
      <c r="W50" s="1037"/>
      <c r="X50" s="1037"/>
      <c r="Y50" s="1037"/>
      <c r="Z50" s="1037"/>
      <c r="AA50" s="1043"/>
      <c r="AB50" s="1043"/>
      <c r="AC50" s="1038">
        <f>IFERROR(VLOOKUP(Y5,【参考】数式用!$A$5:$AB$27,MATCH(AC49,【参考】数式用!$B$4:$AB$4,0)+1,FALSE),"")</f>
        <v>8.9999999999999983E-2</v>
      </c>
      <c r="AD50" s="1039"/>
      <c r="AE50" s="1039"/>
      <c r="AF50" s="1039"/>
      <c r="AG50" s="1039"/>
      <c r="AH50" s="1040"/>
      <c r="AS50" s="1012" t="s">
        <v>2195</v>
      </c>
      <c r="AT50" s="1012"/>
      <c r="AU50" s="1012"/>
      <c r="AV50" s="1012"/>
      <c r="AW50" s="1012" t="s">
        <v>2196</v>
      </c>
      <c r="AX50" s="1012"/>
      <c r="AY50" s="1012"/>
      <c r="AZ50" s="1012"/>
      <c r="BA50" s="1012" t="s">
        <v>15</v>
      </c>
      <c r="BB50" s="1012"/>
      <c r="BC50" s="1012"/>
      <c r="BD50" s="1012"/>
      <c r="BE50" s="1012" t="s">
        <v>2197</v>
      </c>
      <c r="BF50" s="1012"/>
      <c r="BG50" s="1012"/>
      <c r="BH50" s="1012"/>
      <c r="BI50" s="1012" t="s">
        <v>2200</v>
      </c>
      <c r="BJ50" s="1012"/>
      <c r="BK50" s="1012"/>
      <c r="BL50" s="1012"/>
      <c r="BM50" s="241"/>
      <c r="BN50" s="1012" t="s">
        <v>2199</v>
      </c>
      <c r="BO50" s="1012"/>
      <c r="BP50" s="1012"/>
      <c r="BQ50" s="1012"/>
      <c r="BR50" s="1012"/>
      <c r="BS50" s="1012"/>
      <c r="BT50" s="241"/>
      <c r="BV50" s="979" t="s">
        <v>2202</v>
      </c>
      <c r="BW50" s="980"/>
      <c r="BX50" s="980"/>
      <c r="BY50" s="980"/>
      <c r="BZ50" s="980"/>
      <c r="CA50" s="981"/>
      <c r="CD50" s="242"/>
    </row>
    <row r="51" spans="2:86" ht="17.25" customHeight="1">
      <c r="B51" s="1022" t="s">
        <v>2294</v>
      </c>
      <c r="C51" s="1023"/>
      <c r="D51" s="1023"/>
      <c r="E51" s="1023"/>
      <c r="F51" s="1024"/>
      <c r="G51" s="1050" t="str">
        <f>IFERROR(ROUNDDOWN(ROUND(AM5*G50,0)*P5,0)*H53,"")</f>
        <v/>
      </c>
      <c r="H51" s="1050"/>
      <c r="I51" s="1050"/>
      <c r="J51" s="1050"/>
      <c r="K51" s="148" t="s">
        <v>2289</v>
      </c>
      <c r="L51" s="1049" t="str">
        <f>IFERROR(ROUNDDOWN(ROUND(AM5*L50,0)*P5,0)*H53,"")</f>
        <v/>
      </c>
      <c r="M51" s="1050"/>
      <c r="N51" s="1050"/>
      <c r="O51" s="1050"/>
      <c r="P51" s="148" t="s">
        <v>2289</v>
      </c>
      <c r="Q51" s="1049" t="str">
        <f>IFERROR(ROUNDDOWN(ROUND(AM5*Q50,0)*P5,0)*H53,"")</f>
        <v/>
      </c>
      <c r="R51" s="1050"/>
      <c r="S51" s="1050"/>
      <c r="T51" s="1050"/>
      <c r="U51" s="149" t="s">
        <v>2289</v>
      </c>
      <c r="V51" s="1158">
        <f>IFERROR(SUM(G51,L51,Q51),"")</f>
        <v>0</v>
      </c>
      <c r="W51" s="1159"/>
      <c r="X51" s="1159"/>
      <c r="Y51" s="1159"/>
      <c r="Z51" s="150" t="s">
        <v>2289</v>
      </c>
      <c r="AB51" s="151"/>
      <c r="AC51" s="1049">
        <f>IFERROR(ROUNDDOWN(ROUND(AM5*AC50,0)*P5,0)*AD53,"")</f>
        <v>1912950</v>
      </c>
      <c r="AD51" s="1050"/>
      <c r="AE51" s="1050"/>
      <c r="AF51" s="1050"/>
      <c r="AG51" s="1050"/>
      <c r="AH51" s="149" t="s">
        <v>2289</v>
      </c>
      <c r="AS51" s="1011" t="str">
        <f>IFERROR(ROUNDDOWN(ROUND(AM5*(G50-B10),0)*P5,0)*H53,"")</f>
        <v/>
      </c>
      <c r="AT51" s="1011"/>
      <c r="AU51" s="1011"/>
      <c r="AV51" s="1011"/>
      <c r="AW51" s="1011" t="str">
        <f>IFERROR(ROUNDDOWN(ROUND(AM5*(L50-G10),0)*P5,0)*H53,"")</f>
        <v/>
      </c>
      <c r="AX51" s="1011"/>
      <c r="AY51" s="1011"/>
      <c r="AZ51" s="1011"/>
      <c r="BA51" s="1011" t="str">
        <f>IFERROR(ROUNDDOWN(ROUND(AM5*(Q50-L10),0)*P5,0)*H53,"")</f>
        <v/>
      </c>
      <c r="BB51" s="1011"/>
      <c r="BC51" s="1011"/>
      <c r="BD51" s="1011"/>
      <c r="BE51" s="1011">
        <f>IFERROR(ROUNDDOWN(ROUND(AM5*(AC50-Q10),0)*P5,0)*AD53,"")</f>
        <v>1912950</v>
      </c>
      <c r="BF51" s="1011"/>
      <c r="BG51" s="1011"/>
      <c r="BH51" s="1011"/>
      <c r="BI51" s="1011">
        <f>SUM(AS51:BH51)</f>
        <v>1912950</v>
      </c>
      <c r="BJ51" s="1011"/>
      <c r="BK51" s="1011"/>
      <c r="BL51" s="1011"/>
      <c r="BM51" s="241"/>
      <c r="BN51" s="1011">
        <f>IFERROR(ROUNDDOWN(ROUNDDOWN(ROUND(AM5*(VLOOKUP(Y5,【参考】数式用!$A$5:$AB$27,14,FALSE)),0)*P5,0)*AD53*0.5,0),"")</f>
        <v>680160</v>
      </c>
      <c r="BO51" s="1011"/>
      <c r="BP51" s="1011"/>
      <c r="BQ51" s="1011"/>
      <c r="BR51" s="1011"/>
      <c r="BS51" s="1011"/>
      <c r="BT51" s="241"/>
      <c r="BV51" s="982">
        <f>IF(AND(Q49="ベア加算なし",BA48="ベア加算"),ROUNDDOWN(ROUND(AM5*VLOOKUP(Y5,【参考】数式用!$A$5:$AB$27,9,FALSE),0)*P5,0)*AD53,0)</f>
        <v>0</v>
      </c>
      <c r="BW51" s="983"/>
      <c r="BX51" s="983"/>
      <c r="BY51" s="983"/>
      <c r="BZ51" s="983"/>
      <c r="CA51" s="984"/>
      <c r="CD51" s="242"/>
    </row>
    <row r="52" spans="2:86" ht="13.5" customHeight="1">
      <c r="B52" s="1022"/>
      <c r="C52" s="1023"/>
      <c r="D52" s="1023"/>
      <c r="E52" s="1023"/>
      <c r="F52" s="1024"/>
      <c r="G52" s="1053" t="str">
        <f>IFERROR("("&amp;TEXT(G51/H53,"#,##0円")&amp;"/月)","")</f>
        <v/>
      </c>
      <c r="H52" s="1048"/>
      <c r="I52" s="1048"/>
      <c r="J52" s="1048"/>
      <c r="K52" s="1048"/>
      <c r="L52" s="1048" t="str">
        <f>IFERROR("("&amp;TEXT(L51/H53,"#,##0円")&amp;"/月)","")</f>
        <v/>
      </c>
      <c r="M52" s="1048"/>
      <c r="N52" s="1048"/>
      <c r="O52" s="1048"/>
      <c r="P52" s="1048"/>
      <c r="Q52" s="1048" t="str">
        <f>IFERROR("("&amp;TEXT(Q51/H53,"#,##0円")&amp;"/月)","")</f>
        <v/>
      </c>
      <c r="R52" s="1048"/>
      <c r="S52" s="1048"/>
      <c r="T52" s="1048"/>
      <c r="U52" s="1048"/>
      <c r="V52" s="1048" t="str">
        <f>IFERROR("("&amp;TEXT(V51/H53,"#,##0円")&amp;"/月)","")</f>
        <v/>
      </c>
      <c r="W52" s="1048"/>
      <c r="X52" s="1048"/>
      <c r="Y52" s="1048"/>
      <c r="Z52" s="1048"/>
      <c r="AB52" s="151"/>
      <c r="AC52" s="1051" t="str">
        <f>IFERROR("("&amp;TEXT(AC51/AD53,"#,##0円")&amp;"/月)","")</f>
        <v>(318,825円/月)</v>
      </c>
      <c r="AD52" s="1052"/>
      <c r="AE52" s="1052"/>
      <c r="AF52" s="1052"/>
      <c r="AG52" s="1052"/>
      <c r="AH52" s="1053"/>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201</v>
      </c>
      <c r="H53" s="247" t="str">
        <f>IF(F15=4,2,IF(F15=5,1,""))</f>
        <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6</v>
      </c>
      <c r="AE53" s="247" t="s">
        <v>2290</v>
      </c>
      <c r="AF53" s="247"/>
      <c r="AG53" s="247"/>
      <c r="AH53" s="247"/>
    </row>
    <row r="54" spans="2:86" ht="6" customHeight="1">
      <c r="BX54" s="248"/>
    </row>
    <row r="55" spans="2:86" ht="18" customHeight="1"/>
    <row r="56" spans="2:86" ht="23.25" customHeight="1">
      <c r="U56" s="1131" t="s">
        <v>244</v>
      </c>
      <c r="V56" s="1131"/>
      <c r="W56" s="1131"/>
      <c r="X56" s="1131"/>
      <c r="Y56" s="1131"/>
      <c r="Z56" s="1131"/>
      <c r="AA56" s="245"/>
      <c r="AB56" s="249"/>
      <c r="AC56" s="1131" t="str">
        <f>IF(F15=4,"R6.4～R6.5",IF(F15=5,"R6.5",""))</f>
        <v/>
      </c>
      <c r="AD56" s="1131"/>
      <c r="AE56" s="1131"/>
      <c r="AF56" s="1131"/>
      <c r="AG56" s="1131"/>
      <c r="AH56" s="1131"/>
      <c r="AI56" s="250"/>
      <c r="AJ56" s="249"/>
      <c r="AK56" s="1131" t="str">
        <f>IF(OR(F15=4,F15=5),"R6.6","R"&amp;D15&amp;"."&amp;F15)&amp;"～R"&amp;K15&amp;"."&amp;M15</f>
        <v>R6.10～R7.3</v>
      </c>
      <c r="AL56" s="1131"/>
      <c r="AM56" s="1131"/>
      <c r="AN56" s="1131"/>
      <c r="AO56" s="1131"/>
      <c r="AP56" s="1131"/>
      <c r="AQ56" s="245"/>
      <c r="AR56" s="245"/>
      <c r="AS56" s="1169" t="s">
        <v>2420</v>
      </c>
      <c r="AT56" s="1169"/>
      <c r="AU56" s="1169"/>
      <c r="AV56" s="1169"/>
      <c r="AW56" s="1169" t="s">
        <v>2419</v>
      </c>
      <c r="AX56" s="1169"/>
      <c r="AY56" s="1169"/>
      <c r="AZ56" s="1169"/>
    </row>
    <row r="57" spans="2:86" ht="15.95" customHeight="1">
      <c r="U57" s="1012" t="s">
        <v>2203</v>
      </c>
      <c r="V57" s="1012"/>
      <c r="W57" s="1012"/>
      <c r="X57" s="1012"/>
      <c r="Y57" s="1012"/>
      <c r="Z57" s="527" t="str">
        <f>IF(AND(B9&lt;&gt;"処遇加算なし",F15=4),IF(V21="✓",1,IF(V22="✓",2,"")),"")</f>
        <v/>
      </c>
      <c r="AA57" s="245"/>
      <c r="AB57" s="249"/>
      <c r="AC57" s="1012" t="s">
        <v>2203</v>
      </c>
      <c r="AD57" s="1012"/>
      <c r="AE57" s="1012"/>
      <c r="AF57" s="1012"/>
      <c r="AG57" s="1012"/>
      <c r="AH57" s="534">
        <f>IF(AND(F15&lt;&gt;4,F15&lt;&gt;5),0,IF(AT8="○",1,0))</f>
        <v>0</v>
      </c>
      <c r="AI57" s="253"/>
      <c r="AJ57" s="249"/>
      <c r="AK57" s="1012" t="s">
        <v>2203</v>
      </c>
      <c r="AL57" s="1012"/>
      <c r="AM57" s="1012"/>
      <c r="AN57" s="1012"/>
      <c r="AO57" s="1012"/>
      <c r="AP57" s="170">
        <v>1</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6" ht="15.95" customHeight="1">
      <c r="U58" s="1130" t="s">
        <v>2204</v>
      </c>
      <c r="V58" s="1130"/>
      <c r="W58" s="1130"/>
      <c r="X58" s="1130"/>
      <c r="Y58" s="1130"/>
      <c r="Z58" s="527" t="str">
        <f>IF(AND(B9&lt;&gt;"処遇加算なし",F15=4),IF(V24="✓",1,IF(V25="✓",2,IF(V26="✓",3,""))),"")</f>
        <v/>
      </c>
      <c r="AA58" s="245"/>
      <c r="AB58" s="249"/>
      <c r="AC58" s="1130" t="s">
        <v>2204</v>
      </c>
      <c r="AD58" s="1130"/>
      <c r="AE58" s="1130"/>
      <c r="AF58" s="1130"/>
      <c r="AG58" s="1130"/>
      <c r="AH58" s="534">
        <f>IF(AND(F15&lt;&gt;4,F15&lt;&gt;5),0,IF(AU8="○",1,3))</f>
        <v>0</v>
      </c>
      <c r="AI58" s="253"/>
      <c r="AJ58" s="249"/>
      <c r="AK58" s="1130" t="s">
        <v>2204</v>
      </c>
      <c r="AL58" s="1130"/>
      <c r="AM58" s="1130"/>
      <c r="AN58" s="1130"/>
      <c r="AO58" s="1130"/>
      <c r="AP58" s="170">
        <v>2</v>
      </c>
      <c r="AQ58" s="245"/>
      <c r="AR58" s="245"/>
      <c r="AS58" s="1012" t="str">
        <f>IF(OR(AND(Z58=1,AH58=3),AND(Z58=1,AP58=3),AND(Z58=2,AH58=3,AH59=3),AND(Z58=2,AP58=3,AP59=3)),"○","")</f>
        <v/>
      </c>
      <c r="AT58" s="1012"/>
      <c r="AU58" s="1012"/>
      <c r="AV58" s="1012"/>
      <c r="AW58" s="1012" t="str">
        <f>IF(OR(AND(Z58=1,AH58=2),AND(Z58=1,AP58=2),AND(Z58=2,AH58=2,AH59=2),AND(Z58=2,AP58=2,AP59=2)),"○","")</f>
        <v/>
      </c>
      <c r="AX58" s="1012"/>
      <c r="AY58" s="1012"/>
      <c r="AZ58" s="1012"/>
      <c r="BP58" s="251"/>
      <c r="BR58" s="251"/>
      <c r="BS58" s="251"/>
      <c r="BT58" s="251"/>
      <c r="BU58" s="251"/>
      <c r="BV58" s="251"/>
      <c r="BW58" s="251"/>
      <c r="BX58" s="251"/>
      <c r="BY58" s="251"/>
      <c r="BZ58" s="251"/>
      <c r="CA58" s="251"/>
      <c r="CB58" s="251"/>
      <c r="CC58" s="251"/>
      <c r="CD58" s="251"/>
      <c r="CE58" s="251"/>
      <c r="CF58" s="251"/>
      <c r="CH58" s="254"/>
    </row>
    <row r="59" spans="2:86" ht="15.95" customHeight="1">
      <c r="U59" s="1130" t="s">
        <v>2205</v>
      </c>
      <c r="V59" s="1130"/>
      <c r="W59" s="1130"/>
      <c r="X59" s="1130"/>
      <c r="Y59" s="1130"/>
      <c r="Z59" s="527" t="str">
        <f>IF(AND(B9&lt;&gt;"処遇加算なし",F15=4),IF(V28="✓",1,IF(V29="✓",2,IF(V30="✓",3,""))),"")</f>
        <v/>
      </c>
      <c r="AA59" s="245"/>
      <c r="AB59" s="249"/>
      <c r="AC59" s="1130" t="s">
        <v>2205</v>
      </c>
      <c r="AD59" s="1130"/>
      <c r="AE59" s="1130"/>
      <c r="AF59" s="1130"/>
      <c r="AG59" s="1130"/>
      <c r="AH59" s="534">
        <f>IF(AND(F15&lt;&gt;4,F15&lt;&gt;5),0,IF(AV8="○",1,3))</f>
        <v>0</v>
      </c>
      <c r="AI59" s="253"/>
      <c r="AJ59" s="249"/>
      <c r="AK59" s="1130" t="s">
        <v>2205</v>
      </c>
      <c r="AL59" s="1130"/>
      <c r="AM59" s="1130"/>
      <c r="AN59" s="1130"/>
      <c r="AO59" s="1130"/>
      <c r="AP59" s="170">
        <v>2</v>
      </c>
      <c r="AQ59" s="245"/>
      <c r="AR59" s="245"/>
      <c r="AS59" s="1012" t="str">
        <f>IF(OR(AND(Z59=1,AH59=3),AND(Z59=1,AP59=3),AND(Z59=2,AH58=3,AH59=3),AND(Z59=2,AP58=3,AP59=3)),"○","")</f>
        <v/>
      </c>
      <c r="AT59" s="1012"/>
      <c r="AU59" s="1012"/>
      <c r="AV59" s="1012"/>
      <c r="AW59" s="1012" t="str">
        <f>IF(OR(AND(Z59=1,AH58=2),AND(Z59=1,AP58=2),AND(Z59=2,AH58=2,AH59=2),AND(Z59=2,AP58=2,AP59=2)),"○","")</f>
        <v/>
      </c>
      <c r="AX59" s="1012"/>
      <c r="AY59" s="1012"/>
      <c r="AZ59" s="1012"/>
      <c r="BP59" s="251"/>
      <c r="BR59" s="251"/>
      <c r="BS59" s="251"/>
      <c r="BT59" s="251"/>
      <c r="BU59" s="251"/>
      <c r="BV59" s="251"/>
      <c r="BW59" s="251"/>
      <c r="BX59" s="251"/>
      <c r="BY59" s="251"/>
      <c r="BZ59" s="251"/>
      <c r="CA59" s="251"/>
      <c r="CB59" s="251"/>
      <c r="CC59" s="251"/>
      <c r="CD59" s="251"/>
      <c r="CE59" s="251"/>
      <c r="CF59" s="251"/>
      <c r="CH59" s="254"/>
    </row>
    <row r="60" spans="2:86" ht="15.95" customHeight="1">
      <c r="U60" s="1130" t="s">
        <v>2206</v>
      </c>
      <c r="V60" s="1130"/>
      <c r="W60" s="1130"/>
      <c r="X60" s="1130"/>
      <c r="Y60" s="1130"/>
      <c r="Z60" s="527" t="str">
        <f>IF(AND(B9&lt;&gt;"処遇加算なし",F15=4),IF(V32="✓",1,IF(V33="✓",2,"")),"")</f>
        <v/>
      </c>
      <c r="AA60" s="245"/>
      <c r="AB60" s="249"/>
      <c r="AC60" s="1130" t="s">
        <v>2206</v>
      </c>
      <c r="AD60" s="1130"/>
      <c r="AE60" s="1130"/>
      <c r="AF60" s="1130"/>
      <c r="AG60" s="1130"/>
      <c r="AH60" s="534">
        <f>IF(AND(F15&lt;&gt;4,F15&lt;&gt;5),0,IF(AW8="○",1,3))</f>
        <v>0</v>
      </c>
      <c r="AI60" s="253"/>
      <c r="AJ60" s="249"/>
      <c r="AK60" s="1130" t="s">
        <v>2206</v>
      </c>
      <c r="AL60" s="1130"/>
      <c r="AM60" s="1130"/>
      <c r="AN60" s="1130"/>
      <c r="AO60" s="1130"/>
      <c r="AP60" s="170">
        <v>2</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6" ht="15.95" customHeight="1">
      <c r="U61" s="1130" t="s">
        <v>2207</v>
      </c>
      <c r="V61" s="1130"/>
      <c r="W61" s="1130"/>
      <c r="X61" s="1130"/>
      <c r="Y61" s="1130"/>
      <c r="Z61" s="527" t="str">
        <f>IF(AND(B9&lt;&gt;"処遇加算なし",F15=4),IF(V36="✓",1,IF(V37="✓",2,"")),"")</f>
        <v/>
      </c>
      <c r="AA61" s="245"/>
      <c r="AB61" s="249"/>
      <c r="AC61" s="1130" t="s">
        <v>2207</v>
      </c>
      <c r="AD61" s="1130"/>
      <c r="AE61" s="1130"/>
      <c r="AF61" s="1130"/>
      <c r="AG61" s="1130"/>
      <c r="AH61" s="534">
        <f>IF(AND(F15&lt;&gt;4,F15&lt;&gt;5),0,IF(AX8="○",1,2))</f>
        <v>0</v>
      </c>
      <c r="AI61" s="253"/>
      <c r="AJ61" s="249"/>
      <c r="AK61" s="1130" t="s">
        <v>2207</v>
      </c>
      <c r="AL61" s="1130"/>
      <c r="AM61" s="1130"/>
      <c r="AN61" s="1130"/>
      <c r="AO61" s="1130"/>
      <c r="AP61" s="170">
        <v>1</v>
      </c>
      <c r="AQ61" s="245"/>
      <c r="AR61" s="245"/>
      <c r="AS61" s="1012" t="str">
        <f>IF(OR(AND(Z61=1,AH61=2),AND(Z61=1,AP61=2)),"○","")</f>
        <v/>
      </c>
      <c r="AT61" s="1012"/>
      <c r="AU61" s="1012"/>
      <c r="AV61" s="1012"/>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6" ht="15.95" customHeight="1">
      <c r="U62" s="1130" t="s">
        <v>2208</v>
      </c>
      <c r="V62" s="1130"/>
      <c r="W62" s="1130"/>
      <c r="X62" s="1130"/>
      <c r="Y62" s="1130"/>
      <c r="Z62" s="527" t="str">
        <f>IF(AND(B9&lt;&gt;"処遇加算なし",F15=4),IF(V40="✓",1,IF(V41="✓",2,"")),"")</f>
        <v/>
      </c>
      <c r="AA62" s="245"/>
      <c r="AB62" s="249"/>
      <c r="AC62" s="1130" t="s">
        <v>2208</v>
      </c>
      <c r="AD62" s="1130"/>
      <c r="AE62" s="1130"/>
      <c r="AF62" s="1130"/>
      <c r="AG62" s="1130"/>
      <c r="AH62" s="534">
        <f>IF(AND(F15&lt;&gt;4,F15&lt;&gt;5),0,IF(AY8="○",1,2))</f>
        <v>0</v>
      </c>
      <c r="AI62" s="253"/>
      <c r="AJ62" s="249"/>
      <c r="AK62" s="1130" t="s">
        <v>2208</v>
      </c>
      <c r="AL62" s="1130"/>
      <c r="AM62" s="1130"/>
      <c r="AN62" s="1130"/>
      <c r="AO62" s="1130"/>
      <c r="AP62" s="170">
        <v>2</v>
      </c>
      <c r="AQ62" s="245"/>
      <c r="AR62" s="245"/>
      <c r="AS62" s="1012" t="str">
        <f>IF(OR(AND(Z62=1,AH62=2),AND(Z62=1,AP62=2)),"○","")</f>
        <v/>
      </c>
      <c r="AT62" s="1012"/>
      <c r="AU62" s="1012"/>
      <c r="AV62" s="1012"/>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6" ht="15.95" customHeight="1">
      <c r="U63" s="1012" t="s">
        <v>2209</v>
      </c>
      <c r="V63" s="1012"/>
      <c r="W63" s="1012"/>
      <c r="X63" s="1012"/>
      <c r="Y63" s="1012"/>
      <c r="Z63" s="527" t="str">
        <f>IF(AND(B9&lt;&gt;"処遇加算なし",F15=4),IF(V44="✓",1,IF(V45="✓",2,"")),"")</f>
        <v/>
      </c>
      <c r="AA63" s="245"/>
      <c r="AB63" s="249"/>
      <c r="AC63" s="1012" t="s">
        <v>2209</v>
      </c>
      <c r="AD63" s="1012"/>
      <c r="AE63" s="1012"/>
      <c r="AF63" s="1012"/>
      <c r="AG63" s="1012"/>
      <c r="AH63" s="534">
        <f>IF(AND(F15&lt;&gt;4,F15&lt;&gt;5),0,IF(AZ8="○",1,2))</f>
        <v>0</v>
      </c>
      <c r="AI63" s="253"/>
      <c r="AJ63" s="249"/>
      <c r="AK63" s="1012" t="s">
        <v>2209</v>
      </c>
      <c r="AL63" s="1012"/>
      <c r="AM63" s="1012"/>
      <c r="AN63" s="1012"/>
      <c r="AO63" s="1012"/>
      <c r="AP63" s="170">
        <v>1</v>
      </c>
      <c r="AQ63" s="245"/>
      <c r="AR63" s="245"/>
      <c r="AS63" s="1012" t="str">
        <f>IF(OR(AND(Z63=1,AH63=2),AND(Z63=1,AP63=2)),"○","")</f>
        <v/>
      </c>
      <c r="AT63" s="1012"/>
      <c r="AU63" s="1012"/>
      <c r="AV63" s="1012"/>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6"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SUM(事業所個票３!BU51)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JMxAWukBxdF2g0FBO+exZCLV/E0xuspw69rXKgGWaU76h9hQxv9gf5mfW12/8ujdCpWVxWHfiqbRpCJPaXMTRg==" saltValue="ipsrHSYgiLD2Zya38I8jNA=="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247" priority="26">
      <formula>OR($AS$44="－",$AS$44="")</formula>
    </cfRule>
  </conditionalFormatting>
  <conditionalFormatting sqref="V21:AP22">
    <cfRule type="expression" dxfId="246" priority="29">
      <formula>$L$9="ベア加算"</formula>
    </cfRule>
  </conditionalFormatting>
  <conditionalFormatting sqref="B21:U22">
    <cfRule type="expression" dxfId="245" priority="30">
      <formula>$L$9="ベア加算"</formula>
    </cfRule>
  </conditionalFormatting>
  <conditionalFormatting sqref="B12:S12">
    <cfRule type="expression" dxfId="244" priority="25">
      <formula>OR($B$9="",$G$9="",$L$9="")</formula>
    </cfRule>
  </conditionalFormatting>
  <conditionalFormatting sqref="V10:AP12">
    <cfRule type="expression" dxfId="243" priority="24">
      <formula>$V$11=""</formula>
    </cfRule>
  </conditionalFormatting>
  <conditionalFormatting sqref="V13:AP16">
    <cfRule type="expression" dxfId="242" priority="23">
      <formula>$V$14=""</formula>
    </cfRule>
  </conditionalFormatting>
  <conditionalFormatting sqref="AS20:BH22">
    <cfRule type="expression" dxfId="241" priority="31">
      <formula>OR($AS$20="－",$AS$20="")</formula>
    </cfRule>
  </conditionalFormatting>
  <conditionalFormatting sqref="AT14:AZ16">
    <cfRule type="expression" dxfId="240" priority="22">
      <formula>$V$14=""</formula>
    </cfRule>
  </conditionalFormatting>
  <conditionalFormatting sqref="AT11:AZ12">
    <cfRule type="expression" dxfId="239" priority="21">
      <formula>$V$11=""</formula>
    </cfRule>
  </conditionalFormatting>
  <conditionalFormatting sqref="P5:R5">
    <cfRule type="expression" dxfId="238" priority="20">
      <formula>OR($Y$5="訪問型サービス（総合事業）",$Y$5="通所型サービス（総合事業）")</formula>
    </cfRule>
  </conditionalFormatting>
  <conditionalFormatting sqref="P15">
    <cfRule type="expression" dxfId="237" priority="19">
      <formula>OR($P$15&lt;1,$P$15&gt;12)</formula>
    </cfRule>
  </conditionalFormatting>
  <conditionalFormatting sqref="B8:S8 V7:Z16 AA8:AP9 AA11:AP12 AA14:AP16 V20:Z45 B10:S11 Q9:S9">
    <cfRule type="expression" dxfId="236" priority="18">
      <formula>$F$15&lt;&gt;4</formula>
    </cfRule>
  </conditionalFormatting>
  <conditionalFormatting sqref="AA21:AB45 AA48:AB50">
    <cfRule type="expression" dxfId="235" priority="33">
      <formula>AND($F$15&lt;&gt;4,$F$15&lt;&gt;5)</formula>
    </cfRule>
  </conditionalFormatting>
  <conditionalFormatting sqref="AC20:AH45">
    <cfRule type="expression" dxfId="234" priority="6">
      <formula>AND($F$15&lt;&gt;4,$F$15&lt;&gt;5)</formula>
    </cfRule>
  </conditionalFormatting>
  <conditionalFormatting sqref="V7:Z16 AA8:AP9 AA11:AP12 AA14:AP16 V20:Z45">
    <cfRule type="expression" dxfId="233" priority="17">
      <formula>$B$9="処遇加算なし"</formula>
    </cfRule>
  </conditionalFormatting>
  <conditionalFormatting sqref="Q9:S9">
    <cfRule type="expression" dxfId="232" priority="16">
      <formula>$B$9="処遇加算なし"</formula>
    </cfRule>
  </conditionalFormatting>
  <conditionalFormatting sqref="G10:S11">
    <cfRule type="expression" dxfId="231" priority="15">
      <formula>$B$9="処遇加算なし"</formula>
    </cfRule>
  </conditionalFormatting>
  <conditionalFormatting sqref="AD24:AH24">
    <cfRule type="expression" dxfId="230" priority="14">
      <formula>AND($F$15&lt;&gt;4,$F$15&lt;&gt;5)</formula>
    </cfRule>
  </conditionalFormatting>
  <conditionalFormatting sqref="AD28:AH28">
    <cfRule type="expression" dxfId="229" priority="13">
      <formula>AND($F$15&lt;&gt;4,$F$15&lt;&gt;5)</formula>
    </cfRule>
  </conditionalFormatting>
  <conditionalFormatting sqref="AD32:AH32">
    <cfRule type="expression" dxfId="228" priority="12">
      <formula>AND($F$15&lt;&gt;4,$F$15&lt;&gt;5)</formula>
    </cfRule>
  </conditionalFormatting>
  <conditionalFormatting sqref="AS24:BH26">
    <cfRule type="expression" dxfId="227" priority="11">
      <formula>OR($AS$24="－",$AS$24="")</formula>
    </cfRule>
  </conditionalFormatting>
  <conditionalFormatting sqref="AS28:BH30">
    <cfRule type="expression" dxfId="226" priority="10">
      <formula>OR($AS$28="－",$AS$28="")</formula>
    </cfRule>
  </conditionalFormatting>
  <conditionalFormatting sqref="AS32:BH34">
    <cfRule type="expression" dxfId="225" priority="9">
      <formula>OR($AS$32="－",$AS$32="")</formula>
    </cfRule>
  </conditionalFormatting>
  <conditionalFormatting sqref="AL41:AP41">
    <cfRule type="expression" dxfId="224" priority="8">
      <formula>$AP$62=2</formula>
    </cfRule>
  </conditionalFormatting>
  <conditionalFormatting sqref="AD41:AH41">
    <cfRule type="expression" dxfId="223" priority="7">
      <formula>$AH$62=2</formula>
    </cfRule>
  </conditionalFormatting>
  <conditionalFormatting sqref="AG37:AH37">
    <cfRule type="expression" dxfId="222"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21"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220" priority="4">
      <formula>$F$15&lt;&gt;4</formula>
    </cfRule>
  </conditionalFormatting>
  <conditionalFormatting sqref="G9:P9">
    <cfRule type="expression" dxfId="219" priority="3">
      <formula>$B$9="処遇加算なし"</formula>
    </cfRule>
  </conditionalFormatting>
  <conditionalFormatting sqref="AS36:BH38">
    <cfRule type="expression" dxfId="218" priority="2">
      <formula>OR($AS$36="－",$AS$36="")</formula>
    </cfRule>
  </conditionalFormatting>
  <conditionalFormatting sqref="AS40:BH42">
    <cfRule type="expression" dxfId="217" priority="1">
      <formula>OR($AS$40="－",$AS$40="")</formula>
    </cfRule>
  </conditionalFormatting>
  <dataValidations count="8">
    <dataValidation type="list" allowBlank="1" showInputMessage="1" showErrorMessage="1" sqref="Y5" xr:uid="{48F5C5D0-9D45-43E4-9F87-5726B5E9E38D}">
      <formula1>サービス名</formula1>
    </dataValidation>
    <dataValidation type="list" allowBlank="1" showInputMessage="1" showErrorMessage="1" sqref="M5:O5" xr:uid="{1E99D3E0-1179-4DE4-995A-3609BB4A510B}">
      <formula1>INDIRECT(J5)</formula1>
    </dataValidation>
    <dataValidation type="list" allowBlank="1" showInputMessage="1" showErrorMessage="1" sqref="M15:M16" xr:uid="{E11F8BA6-A21B-4722-A49A-64B81CE3DDAE}">
      <formula1>"1,2,3,6,7,8,9,10,11,12"</formula1>
    </dataValidation>
    <dataValidation type="list" allowBlank="1" showInputMessage="1" showErrorMessage="1" sqref="K15:K16 D15:D16" xr:uid="{BEA4DBA2-FE0F-4CFA-9642-DF71BCF7534C}">
      <formula1>"6,7"</formula1>
    </dataValidation>
    <dataValidation type="textLength" operator="equal" allowBlank="1" showInputMessage="1" showErrorMessage="1" error="10桁の介護保険事業所番号を入力してください。_x000a_（桁数が異なるとエラーになります）" sqref="B5:F5" xr:uid="{9E24EBD7-6F72-4937-BC1A-19E11357B900}">
      <formula1>10</formula1>
    </dataValidation>
    <dataValidation type="list" allowBlank="1" showInputMessage="1" showErrorMessage="1" sqref="AD41:AH41" xr:uid="{6516C4AD-B313-4F75-AA70-28C5EB713F7D}">
      <formula1>INDIRECT(BF1)</formula1>
    </dataValidation>
    <dataValidation type="list" allowBlank="1" showInputMessage="1" showErrorMessage="1" sqref="AL41:AP41" xr:uid="{A300362F-7646-456F-828B-55596E85619A}">
      <formula1>INDIRECT(BF1)</formula1>
    </dataValidation>
    <dataValidation type="whole" operator="greaterThanOrEqual" allowBlank="1" showInputMessage="1" showErrorMessage="1" prompt="要件を満たす職員数を記入してください。" sqref="AG37:AH37 AO37:AP37" xr:uid="{E2D4B46A-E581-4045-95A4-4BE0D767709A}">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84993"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4994"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4995"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4996"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499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4998"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4999"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5000"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5001"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5002"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5003"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5004"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5005"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5006"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5007"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5008"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5009"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5010"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5011"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5012"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5013"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5014"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5015"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5016"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5017"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5018"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5019"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5020"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5021"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5022"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5023"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5024"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5025"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5026"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5027"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5028"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5029"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5030"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5031"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5032"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5033"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5034"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5035"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503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5037"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5038"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5039"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5040"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5041"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4A75191-9FEC-411A-A87B-4E6792B233C9}">
          <x14:formula1>
            <xm:f>【参考】数式用3!$A$3:$A$49</xm:f>
          </x14:formula1>
          <xm:sqref>J5:L5</xm:sqref>
        </x14:dataValidation>
        <x14:dataValidation type="list" allowBlank="1" showInputMessage="1" showErrorMessage="1" xr:uid="{5AC39981-793F-4FDD-ADB6-0CC50D06CD51}">
          <x14:formula1>
            <xm:f>【参考】数式用!$I$4:$J$4</xm:f>
          </x14:formula1>
          <xm:sqref>L9</xm:sqref>
        </x14:dataValidation>
        <x14:dataValidation type="list" allowBlank="1" showInputMessage="1" showErrorMessage="1" xr:uid="{46DCED7D-E14B-4DBC-A07E-476EC89C0A12}">
          <x14:formula1>
            <xm:f>【参考】数式用!$F$4:$H$4</xm:f>
          </x14:formula1>
          <xm:sqref>G9</xm:sqref>
        </x14:dataValidation>
        <x14:dataValidation type="list" allowBlank="1" showInputMessage="1" showErrorMessage="1" xr:uid="{6ECF5442-D49A-473C-8F1A-FA2F8F163090}">
          <x14:formula1>
            <xm:f>【参考】数式用!$B$4:$E$4</xm:f>
          </x14:formula1>
          <xm:sqref>B9:F9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F626-043A-47D9-B2C3-A80C0331861A}">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29" t="s">
        <v>2424</v>
      </c>
      <c r="O1" s="1129"/>
      <c r="P1" s="1129"/>
      <c r="Q1" s="1129"/>
      <c r="R1" s="1129"/>
      <c r="S1" s="1129"/>
      <c r="T1" s="1129"/>
      <c r="U1" s="1129"/>
      <c r="V1" s="1129"/>
      <c r="W1" s="1129"/>
      <c r="X1" s="1129"/>
      <c r="Y1" s="1129"/>
      <c r="Z1" s="1129"/>
      <c r="AA1" s="1129"/>
      <c r="AB1" s="1129"/>
      <c r="AC1" s="1129"/>
      <c r="AD1" s="1129"/>
      <c r="AE1" s="1129"/>
      <c r="AF1" s="985" t="s">
        <v>29</v>
      </c>
      <c r="AG1" s="985"/>
      <c r="AH1" s="985"/>
      <c r="AI1" s="986" t="str">
        <f>IF(G5="","",G5)</f>
        <v>中央区</v>
      </c>
      <c r="AJ1" s="986"/>
      <c r="AK1" s="986"/>
      <c r="AL1" s="986"/>
      <c r="AM1" s="986"/>
      <c r="AN1" s="986"/>
      <c r="AO1" s="986"/>
      <c r="AP1" s="986"/>
      <c r="AS1" s="1174" t="str">
        <f>B9&amp;G9&amp;L9</f>
        <v>処遇加算Ⅲ特定加算なしベア加算なし</v>
      </c>
      <c r="AT1" s="1175"/>
      <c r="AU1" s="1175"/>
      <c r="AV1" s="1175"/>
      <c r="AW1" s="1175"/>
      <c r="AX1" s="1175"/>
      <c r="AY1" s="1175"/>
      <c r="AZ1" s="1175"/>
      <c r="BA1" s="1175"/>
      <c r="BB1" s="1175"/>
      <c r="BC1" s="1175"/>
      <c r="BD1" s="1175"/>
      <c r="BE1" s="1176"/>
      <c r="BF1" s="1173" t="str">
        <f>IFERROR(VLOOKUP(Y5,【参考】数式用!$AJ$2:$AK$24,2,FALSE),"")</f>
        <v>介護予防_小規模多機能型居宅介護</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29"/>
      <c r="O2" s="1129"/>
      <c r="P2" s="1129"/>
      <c r="Q2" s="1129"/>
      <c r="R2" s="1129"/>
      <c r="S2" s="1129"/>
      <c r="T2" s="1129"/>
      <c r="U2" s="1129"/>
      <c r="V2" s="1129"/>
      <c r="W2" s="1129"/>
      <c r="X2" s="1129"/>
      <c r="Y2" s="1129"/>
      <c r="Z2" s="1129"/>
      <c r="AA2" s="1129"/>
      <c r="AB2" s="1129"/>
      <c r="AC2" s="1129"/>
      <c r="AD2" s="1129"/>
      <c r="AE2" s="1129"/>
      <c r="AF2" s="173"/>
      <c r="AG2" s="173"/>
      <c r="AH2" s="173"/>
      <c r="AI2" s="173"/>
      <c r="AJ2" s="173"/>
      <c r="AK2" s="173"/>
      <c r="AL2" s="173"/>
      <c r="AM2" s="173"/>
      <c r="AN2" s="173"/>
      <c r="AO2" s="173"/>
      <c r="AP2" s="173"/>
      <c r="AQ2" s="531"/>
      <c r="AR2" s="531"/>
      <c r="CE2" s="987" t="s">
        <v>2393</v>
      </c>
      <c r="CF2" s="987"/>
      <c r="CG2" s="987"/>
      <c r="CH2" s="987"/>
      <c r="CI2" s="988">
        <f>IF(AI1&lt;&gt;"",1,"")</f>
        <v>1</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099" t="s">
        <v>2293</v>
      </c>
      <c r="C4" s="1099"/>
      <c r="D4" s="1099"/>
      <c r="E4" s="1099"/>
      <c r="F4" s="1099"/>
      <c r="G4" s="1099" t="s">
        <v>0</v>
      </c>
      <c r="H4" s="1099"/>
      <c r="I4" s="1099"/>
      <c r="J4" s="1100" t="s">
        <v>1</v>
      </c>
      <c r="K4" s="1100"/>
      <c r="L4" s="1100"/>
      <c r="M4" s="1100"/>
      <c r="N4" s="1100"/>
      <c r="O4" s="1100"/>
      <c r="P4" s="1101" t="s">
        <v>2162</v>
      </c>
      <c r="Q4" s="1102"/>
      <c r="R4" s="1102"/>
      <c r="S4" s="1103" t="s">
        <v>2</v>
      </c>
      <c r="T4" s="1104"/>
      <c r="U4" s="1104"/>
      <c r="V4" s="1104"/>
      <c r="W4" s="1104"/>
      <c r="X4" s="1104"/>
      <c r="Y4" s="1100" t="s">
        <v>3</v>
      </c>
      <c r="Z4" s="1100"/>
      <c r="AA4" s="1100"/>
      <c r="AB4" s="1100"/>
      <c r="AC4" s="1100"/>
      <c r="AD4" s="1100"/>
      <c r="AE4" s="1100" t="s">
        <v>2159</v>
      </c>
      <c r="AF4" s="1100"/>
      <c r="AG4" s="1100"/>
      <c r="AH4" s="1100"/>
      <c r="AI4" s="1100" t="s">
        <v>2160</v>
      </c>
      <c r="AJ4" s="1100"/>
      <c r="AK4" s="1100"/>
      <c r="AL4" s="1100"/>
      <c r="AM4" s="1100" t="s">
        <v>2158</v>
      </c>
      <c r="AN4" s="1100"/>
      <c r="AO4" s="1100"/>
      <c r="AP4" s="1100"/>
      <c r="AS4" s="183"/>
      <c r="AT4" s="1010" t="s">
        <v>2253</v>
      </c>
      <c r="AU4" s="1010" t="s">
        <v>2204</v>
      </c>
      <c r="AV4" s="1010" t="s">
        <v>2205</v>
      </c>
      <c r="AW4" s="1010" t="s">
        <v>2206</v>
      </c>
      <c r="AX4" s="1010" t="s">
        <v>2207</v>
      </c>
      <c r="AY4" s="1010" t="s">
        <v>2208</v>
      </c>
      <c r="AZ4" s="1010" t="s">
        <v>2252</v>
      </c>
      <c r="BA4" s="184"/>
      <c r="CE4" s="987" t="s">
        <v>2392</v>
      </c>
      <c r="CF4" s="987"/>
      <c r="CG4" s="987"/>
      <c r="CH4" s="987"/>
      <c r="CI4" s="995">
        <f>IF(OR(OR(G49="処遇加算Ⅰ",G49="処遇加算Ⅱ"),OR(AS48="処遇加算Ⅰ",AS48="処遇加算Ⅱ")),1,"")</f>
        <v>1</v>
      </c>
      <c r="CJ4" s="996"/>
    </row>
    <row r="5" spans="1:88" ht="33" customHeight="1">
      <c r="B5" s="1120">
        <v>1334567893</v>
      </c>
      <c r="C5" s="1120"/>
      <c r="D5" s="1120"/>
      <c r="E5" s="1120"/>
      <c r="F5" s="1120"/>
      <c r="G5" s="1121" t="s">
        <v>2433</v>
      </c>
      <c r="H5" s="1121"/>
      <c r="I5" s="1121"/>
      <c r="J5" s="1122" t="s">
        <v>5</v>
      </c>
      <c r="K5" s="1122"/>
      <c r="L5" s="1122"/>
      <c r="M5" s="1123" t="s">
        <v>1320</v>
      </c>
      <c r="N5" s="1123"/>
      <c r="O5" s="1123"/>
      <c r="P5" s="1124">
        <f>IF(Y5="","",IFERROR(INDEX(【参考】数式用3!$G$3:$I$451,MATCH(M5,【参考】数式用3!$F$3:$F$451,0),MATCH(VLOOKUP(Y5,【参考】数式用3!$J$2:$K$26,2,FALSE),【参考】数式用3!$G$2:$I$2,0)),10))</f>
        <v>11.1</v>
      </c>
      <c r="Q5" s="1125"/>
      <c r="R5" s="1125"/>
      <c r="S5" s="1126" t="s">
        <v>2434</v>
      </c>
      <c r="T5" s="1127"/>
      <c r="U5" s="1127"/>
      <c r="V5" s="1127"/>
      <c r="W5" s="1127"/>
      <c r="X5" s="1128"/>
      <c r="Y5" s="1136" t="s">
        <v>292</v>
      </c>
      <c r="Z5" s="1136"/>
      <c r="AA5" s="1136"/>
      <c r="AB5" s="1136"/>
      <c r="AC5" s="1136"/>
      <c r="AD5" s="1136"/>
      <c r="AE5" s="1141">
        <v>425000</v>
      </c>
      <c r="AF5" s="1142"/>
      <c r="AG5" s="1142"/>
      <c r="AH5" s="1143"/>
      <c r="AI5" s="1141">
        <v>80000</v>
      </c>
      <c r="AJ5" s="1142"/>
      <c r="AK5" s="1142"/>
      <c r="AL5" s="1143"/>
      <c r="AM5" s="1144">
        <f>AE5-AI5</f>
        <v>345000</v>
      </c>
      <c r="AN5" s="1145"/>
      <c r="AO5" s="1145"/>
      <c r="AP5" s="114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60" t="s">
        <v>2328</v>
      </c>
      <c r="C8" s="1061"/>
      <c r="D8" s="1061"/>
      <c r="E8" s="1061"/>
      <c r="F8" s="1061"/>
      <c r="G8" s="1061"/>
      <c r="H8" s="1061"/>
      <c r="I8" s="1061"/>
      <c r="J8" s="1061"/>
      <c r="K8" s="1061"/>
      <c r="L8" s="1061"/>
      <c r="M8" s="1061"/>
      <c r="N8" s="1061"/>
      <c r="O8" s="1061"/>
      <c r="P8" s="1061"/>
      <c r="Q8" s="1061"/>
      <c r="R8" s="1061"/>
      <c r="S8" s="1062"/>
      <c r="T8" s="1041" t="s">
        <v>14</v>
      </c>
      <c r="U8" s="1042"/>
      <c r="V8" s="1152" t="str">
        <f>IFERROR(IF(VLOOKUP(AS1,【参考】数式用2!E6:L23,3,FALSE)="","",VLOOKUP(AS1,【参考】数式用2!E6:L23,3,FALSE)),"")</f>
        <v>新加算Ⅳ</v>
      </c>
      <c r="W8" s="1153"/>
      <c r="X8" s="1153"/>
      <c r="Y8" s="1153"/>
      <c r="Z8" s="1154"/>
      <c r="AA8" s="1137" t="str">
        <f>IFERROR(VLOOKUP(AS1,【参考】数式用2!E6:L23,4,FALSE),"")</f>
        <v>キャリアパス要件Ⅰ・Ⅱを「R6年度中の対応の誓約」で満たし、４月から旧処遇加算Ⅱを算定可。加えて、補助金取得のため４月からベア加算を算定することで、６月以降、新加算Ⅳに移行可能。</v>
      </c>
      <c r="AB8" s="1137"/>
      <c r="AC8" s="1137"/>
      <c r="AD8" s="1137"/>
      <c r="AE8" s="1137"/>
      <c r="AF8" s="1137"/>
      <c r="AG8" s="1137"/>
      <c r="AH8" s="1137"/>
      <c r="AI8" s="1137"/>
      <c r="AJ8" s="1137"/>
      <c r="AK8" s="1137"/>
      <c r="AL8" s="1137"/>
      <c r="AM8" s="1137"/>
      <c r="AN8" s="1137"/>
      <c r="AO8" s="1137"/>
      <c r="AP8" s="1138"/>
      <c r="AS8" s="183"/>
      <c r="AT8" s="991" t="str">
        <f>IF(L9="ベア加算","",IF(OR(V8="新加算Ⅰ",V8="新加算Ⅱ",V8="新加算Ⅲ",V8="新加算Ⅳ"),"○",""))</f>
        <v>○</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63" t="s">
        <v>268</v>
      </c>
      <c r="C9" s="1064"/>
      <c r="D9" s="1064"/>
      <c r="E9" s="1064"/>
      <c r="F9" s="1065"/>
      <c r="G9" s="1066" t="s">
        <v>13</v>
      </c>
      <c r="H9" s="1067"/>
      <c r="I9" s="1067"/>
      <c r="J9" s="1067"/>
      <c r="K9" s="1068"/>
      <c r="L9" s="1069" t="s">
        <v>11</v>
      </c>
      <c r="M9" s="1070"/>
      <c r="N9" s="1070"/>
      <c r="O9" s="1070"/>
      <c r="P9" s="1071"/>
      <c r="Q9" s="1058" t="s">
        <v>2200</v>
      </c>
      <c r="R9" s="1059"/>
      <c r="S9" s="1059"/>
      <c r="T9" s="1041"/>
      <c r="U9" s="1042"/>
      <c r="V9" s="1155">
        <f>IFERROR(VLOOKUP(Y5,【参考】数式用!$A$5:$AB$27,MATCH(V8,【参考】数式用!$B$4:$AB$4,0)+1,FALSE),"")</f>
        <v>0.106</v>
      </c>
      <c r="W9" s="1156"/>
      <c r="X9" s="1156"/>
      <c r="Y9" s="1156"/>
      <c r="Z9" s="1157"/>
      <c r="AA9" s="1139"/>
      <c r="AB9" s="1139"/>
      <c r="AC9" s="1139"/>
      <c r="AD9" s="1139"/>
      <c r="AE9" s="1139"/>
      <c r="AF9" s="1139"/>
      <c r="AG9" s="1139"/>
      <c r="AH9" s="1139"/>
      <c r="AI9" s="1139"/>
      <c r="AJ9" s="1139"/>
      <c r="AK9" s="1139"/>
      <c r="AL9" s="1139"/>
      <c r="AM9" s="1139"/>
      <c r="AN9" s="1139"/>
      <c r="AO9" s="1139"/>
      <c r="AP9" s="1140"/>
      <c r="AS9" s="183"/>
      <c r="AT9" s="992"/>
      <c r="AU9" s="992"/>
      <c r="AV9" s="992"/>
      <c r="AW9" s="992"/>
      <c r="AX9" s="992"/>
      <c r="AY9" s="992"/>
      <c r="AZ9" s="992"/>
      <c r="BA9" s="184"/>
      <c r="CE9" s="987" t="s">
        <v>2388</v>
      </c>
      <c r="CF9" s="987"/>
      <c r="CG9" s="987"/>
      <c r="CH9" s="987"/>
      <c r="CI9" s="995" t="str">
        <f>IF(OR(AH62=1,AP62=1),1,"")</f>
        <v/>
      </c>
      <c r="CJ9" s="996"/>
    </row>
    <row r="10" spans="1:88" ht="11.25" customHeight="1">
      <c r="B10" s="1077">
        <f>IFERROR(VLOOKUP(Y5,【参考】数式用!$A$5:$J$27,MATCH(B9,【参考】数式用!$B$4:$J$4,0)+1,0),"")</f>
        <v>4.1000000000000002E-2</v>
      </c>
      <c r="C10" s="1078"/>
      <c r="D10" s="1078"/>
      <c r="E10" s="1078"/>
      <c r="F10" s="1079"/>
      <c r="G10" s="1077">
        <f>IFERROR(VLOOKUP(Y5,【参考】数式用!$A$5:$J$27,MATCH(G9,【参考】数式用!$B$4:$J$4,0)+1,0),"")</f>
        <v>0</v>
      </c>
      <c r="H10" s="1078"/>
      <c r="I10" s="1078"/>
      <c r="J10" s="1078"/>
      <c r="K10" s="1079"/>
      <c r="L10" s="1077">
        <f>IFERROR(VLOOKUP(Y5,【参考】数式用!$A$5:$J$27,MATCH(L9,【参考】数式用!$B$4:$J$4,0)+1,0),"")</f>
        <v>0</v>
      </c>
      <c r="M10" s="1078"/>
      <c r="N10" s="1078"/>
      <c r="O10" s="1078"/>
      <c r="P10" s="1079"/>
      <c r="Q10" s="1036">
        <f>SUM(B10,G10,L10)</f>
        <v>4.1000000000000002E-2</v>
      </c>
      <c r="R10" s="1037"/>
      <c r="S10" s="1037"/>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080"/>
      <c r="C11" s="1081"/>
      <c r="D11" s="1081"/>
      <c r="E11" s="1081"/>
      <c r="F11" s="1082"/>
      <c r="G11" s="1080"/>
      <c r="H11" s="1081"/>
      <c r="I11" s="1081"/>
      <c r="J11" s="1081"/>
      <c r="K11" s="1082"/>
      <c r="L11" s="1080"/>
      <c r="M11" s="1081"/>
      <c r="N11" s="1081"/>
      <c r="O11" s="1081"/>
      <c r="P11" s="1082"/>
      <c r="Q11" s="1036"/>
      <c r="R11" s="1037"/>
      <c r="S11" s="1037"/>
      <c r="T11" s="1043"/>
      <c r="U11" s="1042"/>
      <c r="V11" s="1119" t="str">
        <f>IFERROR(IF(VLOOKUP(AS1,【参考】数式用2!E6:L23,5,FALSE)="","",VLOOKUP(AS1,【参考】数式用2!E6:L23,5,FALSE)),"")</f>
        <v>新加算Ⅴ(11)</v>
      </c>
      <c r="W11" s="1119"/>
      <c r="X11" s="1119"/>
      <c r="Y11" s="1119"/>
      <c r="Z11" s="1119"/>
      <c r="AA11" s="1137" t="str">
        <f>IFERROR(VLOOKUP(AS1,【参考】数式用2!E6:L23,6,FALSE),"")</f>
        <v>キャリアパス要件Ⅰ・Ⅱを「R6年度中の対応の誓約」で満たし、４月から旧処遇加算Ⅱを算定可。その上で、４月からベア加算を算定せず、６月から月額賃金改善要件Ⅱも満たさない場合、Ⅴ(11)となる。</v>
      </c>
      <c r="AB11" s="1137"/>
      <c r="AC11" s="1137"/>
      <c r="AD11" s="1137"/>
      <c r="AE11" s="1137"/>
      <c r="AF11" s="1137"/>
      <c r="AG11" s="1137"/>
      <c r="AH11" s="1137"/>
      <c r="AI11" s="1137"/>
      <c r="AJ11" s="1137"/>
      <c r="AK11" s="1137"/>
      <c r="AL11" s="1137"/>
      <c r="AM11" s="1137"/>
      <c r="AN11" s="1137"/>
      <c r="AO11" s="1137"/>
      <c r="AP11" s="113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18" t="str">
        <f>IF(OR(B9="",G9="",L9=""),"！色付きのセルに現在算定している加算の区分を埋めてください。","⇒（３）のボタンからそれぞれの要件の充足予定を選択してください。")</f>
        <v>⇒（３）のボタンからそれぞれの要件の充足予定を選択してください。</v>
      </c>
      <c r="C12" s="1118"/>
      <c r="D12" s="1118"/>
      <c r="E12" s="1118"/>
      <c r="F12" s="1118"/>
      <c r="G12" s="1118"/>
      <c r="H12" s="1118"/>
      <c r="I12" s="1118"/>
      <c r="J12" s="1118"/>
      <c r="K12" s="1118"/>
      <c r="L12" s="1118"/>
      <c r="M12" s="1118"/>
      <c r="N12" s="1118"/>
      <c r="O12" s="1118"/>
      <c r="P12" s="1118"/>
      <c r="Q12" s="1118"/>
      <c r="R12" s="1118"/>
      <c r="S12" s="1118"/>
      <c r="T12" s="1043"/>
      <c r="U12" s="1042"/>
      <c r="V12" s="1132">
        <f>IFERROR(VLOOKUP(Y5,【参考】数式用!$A$5:$AB$27,MATCH(V11,【参考】数式用!$B$4:$AB$4,0)+1,FALSE),"")</f>
        <v>8.8999999999999996E-2</v>
      </c>
      <c r="W12" s="1132"/>
      <c r="X12" s="1132"/>
      <c r="Y12" s="1132"/>
      <c r="Z12" s="1132"/>
      <c r="AA12" s="1139"/>
      <c r="AB12" s="1139"/>
      <c r="AC12" s="1139"/>
      <c r="AD12" s="1139"/>
      <c r="AE12" s="1139"/>
      <c r="AF12" s="1139"/>
      <c r="AG12" s="1139"/>
      <c r="AH12" s="1139"/>
      <c r="AI12" s="1139"/>
      <c r="AJ12" s="1139"/>
      <c r="AK12" s="1139"/>
      <c r="AL12" s="1139"/>
      <c r="AM12" s="1139"/>
      <c r="AN12" s="1139"/>
      <c r="AO12" s="1139"/>
      <c r="AP12" s="1140"/>
      <c r="AS12" s="183"/>
      <c r="AT12" s="992"/>
      <c r="AU12" s="992"/>
      <c r="AV12" s="992"/>
      <c r="AW12" s="992"/>
      <c r="AX12" s="992"/>
      <c r="AY12" s="992"/>
      <c r="AZ12" s="992"/>
      <c r="BA12" s="184"/>
    </row>
    <row r="13" spans="1:88" ht="12" customHeight="1">
      <c r="A13" s="178"/>
      <c r="B13" s="1092" t="s">
        <v>2288</v>
      </c>
      <c r="C13" s="1093"/>
      <c r="D13" s="1093"/>
      <c r="E13" s="1093"/>
      <c r="F13" s="1093"/>
      <c r="G13" s="1093"/>
      <c r="H13" s="1093"/>
      <c r="I13" s="1093"/>
      <c r="J13" s="1093"/>
      <c r="K13" s="1093"/>
      <c r="L13" s="1093"/>
      <c r="M13" s="1093"/>
      <c r="N13" s="1093"/>
      <c r="O13" s="1093"/>
      <c r="P13" s="1093"/>
      <c r="Q13" s="1093"/>
      <c r="R13" s="1093"/>
      <c r="S13" s="1094"/>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95"/>
      <c r="C14" s="1096"/>
      <c r="D14" s="1096"/>
      <c r="E14" s="1096"/>
      <c r="F14" s="1096"/>
      <c r="G14" s="1096"/>
      <c r="H14" s="1096"/>
      <c r="I14" s="1096"/>
      <c r="J14" s="1096"/>
      <c r="K14" s="1096"/>
      <c r="L14" s="1096"/>
      <c r="M14" s="1096"/>
      <c r="N14" s="1096"/>
      <c r="O14" s="1096"/>
      <c r="P14" s="1096"/>
      <c r="Q14" s="1096"/>
      <c r="R14" s="1096"/>
      <c r="S14" s="1097"/>
      <c r="U14" s="528"/>
      <c r="V14" s="1119" t="str">
        <f>IFERROR(IF(VLOOKUP(AS1,【参考】数式用2!E6:L23,7,FALSE)="","",VLOOKUP(AS1,【参考】数式用2!E6:L23,7,FALSE)),"")</f>
        <v>新加算Ⅴ(14)</v>
      </c>
      <c r="W14" s="1119"/>
      <c r="X14" s="1119"/>
      <c r="Y14" s="1119"/>
      <c r="Z14" s="1119"/>
      <c r="AA14" s="1147" t="str">
        <f>IFERROR(VLOOKUP(AS1,【参考】数式用2!E6:L23,8,FALSE),"")</f>
        <v>誓約をしなくてもⅤ(14)は算定可。ただし、R7年度以降、キャリアパス要件Ⅰ・Ⅱは必須であり、いずれにせよR6年度中の対応は必要なため、より加算率が高い新加算Ⅳ又はⅤ(11)を推奨。</v>
      </c>
      <c r="AB14" s="1137"/>
      <c r="AC14" s="1137"/>
      <c r="AD14" s="1137"/>
      <c r="AE14" s="1137"/>
      <c r="AF14" s="1137"/>
      <c r="AG14" s="1137"/>
      <c r="AH14" s="1137"/>
      <c r="AI14" s="1137"/>
      <c r="AJ14" s="1137"/>
      <c r="AK14" s="1137"/>
      <c r="AL14" s="1137"/>
      <c r="AM14" s="1137"/>
      <c r="AN14" s="1137"/>
      <c r="AO14" s="1137"/>
      <c r="AP14" s="113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83" t="s">
        <v>2282</v>
      </c>
      <c r="C15" s="1084"/>
      <c r="D15" s="147">
        <v>6</v>
      </c>
      <c r="E15" s="530" t="s">
        <v>2283</v>
      </c>
      <c r="F15" s="147">
        <v>4</v>
      </c>
      <c r="G15" s="530" t="s">
        <v>2284</v>
      </c>
      <c r="H15" s="1085" t="s">
        <v>2285</v>
      </c>
      <c r="I15" s="1085"/>
      <c r="J15" s="1098"/>
      <c r="K15" s="147">
        <v>7</v>
      </c>
      <c r="L15" s="530" t="s">
        <v>2283</v>
      </c>
      <c r="M15" s="147">
        <v>3</v>
      </c>
      <c r="N15" s="530" t="s">
        <v>2284</v>
      </c>
      <c r="O15" s="530" t="s">
        <v>2286</v>
      </c>
      <c r="P15" s="204">
        <f>(K15*12+M15)-(D15*12+F15)+1</f>
        <v>12</v>
      </c>
      <c r="Q15" s="1085" t="s">
        <v>2287</v>
      </c>
      <c r="R15" s="1085"/>
      <c r="S15" s="205" t="s">
        <v>74</v>
      </c>
      <c r="U15" s="528"/>
      <c r="V15" s="1086">
        <f>IFERROR(VLOOKUP(Y5,【参考】数式用!$A$5:$AB$27,MATCH(V14,【参考】数式用!$B$4:$AB$4,0)+1,FALSE),"")</f>
        <v>5.6000000000000001E-2</v>
      </c>
      <c r="W15" s="1087"/>
      <c r="X15" s="1087"/>
      <c r="Y15" s="1087"/>
      <c r="Z15" s="1088"/>
      <c r="AA15" s="1133"/>
      <c r="AB15" s="1134"/>
      <c r="AC15" s="1134"/>
      <c r="AD15" s="1134"/>
      <c r="AE15" s="1134"/>
      <c r="AF15" s="1134"/>
      <c r="AG15" s="1134"/>
      <c r="AH15" s="1134"/>
      <c r="AI15" s="1134"/>
      <c r="AJ15" s="1134"/>
      <c r="AK15" s="1134"/>
      <c r="AL15" s="1134"/>
      <c r="AM15" s="1134"/>
      <c r="AN15" s="1134"/>
      <c r="AO15" s="1134"/>
      <c r="AP15" s="114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89"/>
      <c r="W16" s="1090"/>
      <c r="X16" s="1090"/>
      <c r="Y16" s="1090"/>
      <c r="Z16" s="1091"/>
      <c r="AA16" s="1149"/>
      <c r="AB16" s="1150"/>
      <c r="AC16" s="1150"/>
      <c r="AD16" s="1150"/>
      <c r="AE16" s="1150"/>
      <c r="AF16" s="1150"/>
      <c r="AG16" s="1150"/>
      <c r="AH16" s="1150"/>
      <c r="AI16" s="1150"/>
      <c r="AJ16" s="1150"/>
      <c r="AK16" s="1150"/>
      <c r="AL16" s="1150"/>
      <c r="AM16" s="1150"/>
      <c r="AN16" s="1150"/>
      <c r="AO16" s="1150"/>
      <c r="AP16" s="115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75" t="s">
        <v>2211</v>
      </c>
      <c r="C18" s="1075"/>
      <c r="D18" s="1075"/>
      <c r="E18" s="1075"/>
      <c r="F18" s="1075"/>
      <c r="G18" s="1075"/>
      <c r="H18" s="1075"/>
      <c r="I18" s="1075"/>
      <c r="J18" s="1075"/>
      <c r="K18" s="1075"/>
      <c r="L18" s="1075"/>
      <c r="M18" s="1075"/>
      <c r="N18" s="1075"/>
      <c r="O18" s="1075"/>
      <c r="P18" s="1075"/>
      <c r="Q18" s="1075"/>
      <c r="R18" s="1075"/>
      <c r="S18" s="1075"/>
      <c r="AI18" s="216"/>
      <c r="AJ18" s="216"/>
      <c r="AK18" s="216"/>
      <c r="AL18" s="216"/>
      <c r="AM18" s="216"/>
      <c r="AN18" s="216"/>
      <c r="AO18" s="216"/>
      <c r="AP18" s="216"/>
      <c r="AQ18" s="216"/>
    </row>
    <row r="19" spans="2:60" ht="6" customHeight="1" thickBot="1">
      <c r="B19" s="1075"/>
      <c r="C19" s="1075"/>
      <c r="D19" s="1075"/>
      <c r="E19" s="1075"/>
      <c r="F19" s="1075"/>
      <c r="G19" s="1075"/>
      <c r="H19" s="1075"/>
      <c r="I19" s="1075"/>
      <c r="J19" s="1075"/>
      <c r="K19" s="1075"/>
      <c r="L19" s="1075"/>
      <c r="M19" s="1075"/>
      <c r="N19" s="1075"/>
      <c r="O19" s="1075"/>
      <c r="P19" s="1075"/>
      <c r="Q19" s="1075"/>
      <c r="R19" s="1075"/>
      <c r="S19" s="1075"/>
      <c r="AI19" s="216"/>
      <c r="AJ19" s="216"/>
      <c r="AK19" s="216"/>
      <c r="AL19" s="216"/>
      <c r="AM19" s="216"/>
      <c r="AN19" s="216"/>
      <c r="AO19" s="216"/>
      <c r="AP19" s="216"/>
      <c r="AQ19" s="216"/>
    </row>
    <row r="20" spans="2:60" ht="12.95" customHeight="1">
      <c r="B20" s="1076"/>
      <c r="C20" s="1076"/>
      <c r="D20" s="1076"/>
      <c r="E20" s="1076"/>
      <c r="F20" s="1076"/>
      <c r="G20" s="1076"/>
      <c r="H20" s="1076"/>
      <c r="I20" s="1076"/>
      <c r="J20" s="1076"/>
      <c r="K20" s="1076"/>
      <c r="L20" s="1076"/>
      <c r="M20" s="1076"/>
      <c r="N20" s="1076"/>
      <c r="O20" s="1076"/>
      <c r="P20" s="1076"/>
      <c r="Q20" s="1076"/>
      <c r="R20" s="1076"/>
      <c r="S20" s="1076"/>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！R7年度以降、いずれの区分でも必要になる上、R6.4時点でのベア加算の算定がR6.2-5の補助金の要件となるため、早期の対応を推奨。</v>
      </c>
      <c r="AT20" s="999"/>
      <c r="AU20" s="999"/>
      <c r="AV20" s="999"/>
      <c r="AW20" s="999"/>
      <c r="AX20" s="999"/>
      <c r="AY20" s="999"/>
      <c r="AZ20" s="999"/>
      <c r="BA20" s="999"/>
      <c r="BB20" s="999"/>
      <c r="BC20" s="999"/>
      <c r="BD20" s="999"/>
      <c r="BE20" s="999"/>
      <c r="BF20" s="999"/>
      <c r="BG20" s="999"/>
      <c r="BH20" s="1000"/>
    </row>
    <row r="21" spans="2:60" ht="17.100000000000001" customHeight="1">
      <c r="B21" s="1112" t="s">
        <v>2295</v>
      </c>
      <c r="C21" s="1113"/>
      <c r="D21" s="1113"/>
      <c r="E21" s="1113"/>
      <c r="F21" s="1114"/>
      <c r="G21" s="1106" t="s">
        <v>245</v>
      </c>
      <c r="H21" s="1107"/>
      <c r="I21" s="1107"/>
      <c r="J21" s="1107"/>
      <c r="K21" s="1107"/>
      <c r="L21" s="1107"/>
      <c r="M21" s="1107"/>
      <c r="N21" s="1107"/>
      <c r="O21" s="1107"/>
      <c r="P21" s="1107"/>
      <c r="Q21" s="1107"/>
      <c r="R21" s="1107"/>
      <c r="S21" s="1107"/>
      <c r="T21" s="1108"/>
      <c r="U21" s="218"/>
      <c r="V21" s="526" t="str">
        <f>IFERROR(IF(L9="ベア加算","✓",""),"")</f>
        <v/>
      </c>
      <c r="W21" s="1007" t="s">
        <v>16</v>
      </c>
      <c r="X21" s="1007"/>
      <c r="Y21" s="1007"/>
      <c r="Z21" s="1007"/>
      <c r="AA21" s="1041" t="s">
        <v>14</v>
      </c>
      <c r="AB21" s="1042"/>
      <c r="AC21" s="220"/>
      <c r="AD21" s="1105" t="s">
        <v>16</v>
      </c>
      <c r="AE21" s="1105"/>
      <c r="AF21" s="1105"/>
      <c r="AG21" s="1105"/>
      <c r="AH21" s="1105"/>
      <c r="AI21" s="1041" t="s">
        <v>14</v>
      </c>
      <c r="AJ21" s="1042"/>
      <c r="AK21" s="221"/>
      <c r="AL21" s="1105" t="s">
        <v>16</v>
      </c>
      <c r="AM21" s="1105"/>
      <c r="AN21" s="1105"/>
      <c r="AO21" s="1105"/>
      <c r="AP21" s="1105"/>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115"/>
      <c r="C22" s="1116"/>
      <c r="D22" s="1116"/>
      <c r="E22" s="1116"/>
      <c r="F22" s="1117"/>
      <c r="G22" s="1109"/>
      <c r="H22" s="1110"/>
      <c r="I22" s="1110"/>
      <c r="J22" s="1110"/>
      <c r="K22" s="1110"/>
      <c r="L22" s="1110"/>
      <c r="M22" s="1110"/>
      <c r="N22" s="1110"/>
      <c r="O22" s="1110"/>
      <c r="P22" s="1110"/>
      <c r="Q22" s="1110"/>
      <c r="R22" s="1110"/>
      <c r="S22" s="1110"/>
      <c r="T22" s="1111"/>
      <c r="U22" s="218"/>
      <c r="V22" s="222" t="str">
        <f>IFERROR(IF(L9="ベア加算なし","✓",""),"")</f>
        <v>✓</v>
      </c>
      <c r="W22" s="1025" t="s">
        <v>17</v>
      </c>
      <c r="X22" s="1007"/>
      <c r="Y22" s="1026"/>
      <c r="Z22" s="1027"/>
      <c r="AA22" s="1041"/>
      <c r="AB22" s="1042"/>
      <c r="AC22" s="220"/>
      <c r="AD22" s="1007" t="s">
        <v>17</v>
      </c>
      <c r="AE22" s="1007"/>
      <c r="AF22" s="1007"/>
      <c r="AG22" s="1007"/>
      <c r="AH22" s="1007"/>
      <c r="AI22" s="1041"/>
      <c r="AJ22" s="1042"/>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112" t="s">
        <v>2219</v>
      </c>
      <c r="C24" s="1113"/>
      <c r="D24" s="1113"/>
      <c r="E24" s="1113"/>
      <c r="F24" s="1114"/>
      <c r="G24" s="1106" t="s">
        <v>246</v>
      </c>
      <c r="H24" s="1107"/>
      <c r="I24" s="1107"/>
      <c r="J24" s="1107"/>
      <c r="K24" s="1107"/>
      <c r="L24" s="1107"/>
      <c r="M24" s="1107"/>
      <c r="N24" s="1107"/>
      <c r="O24" s="1107"/>
      <c r="P24" s="1107"/>
      <c r="Q24" s="1107"/>
      <c r="R24" s="1107"/>
      <c r="S24" s="1107"/>
      <c r="T24" s="1108"/>
      <c r="U24" s="218"/>
      <c r="V24" s="526" t="str">
        <f>IFERROR(IF(OR(B9="処遇加算Ⅰ",B9="処遇加算Ⅱ"),"✓",""),"")</f>
        <v/>
      </c>
      <c r="W24" s="1072" t="s">
        <v>2254</v>
      </c>
      <c r="X24" s="1073"/>
      <c r="Y24" s="1073"/>
      <c r="Z24" s="1074"/>
      <c r="AA24" s="1041" t="s">
        <v>14</v>
      </c>
      <c r="AB24" s="1042"/>
      <c r="AC24" s="220"/>
      <c r="AD24" s="1057" t="s">
        <v>16</v>
      </c>
      <c r="AE24" s="1057"/>
      <c r="AF24" s="1057"/>
      <c r="AG24" s="1057"/>
      <c r="AH24" s="1057"/>
      <c r="AI24" s="1041" t="s">
        <v>14</v>
      </c>
      <c r="AJ24" s="1042"/>
      <c r="AK24" s="220"/>
      <c r="AL24" s="1057" t="s">
        <v>16</v>
      </c>
      <c r="AM24" s="1057"/>
      <c r="AN24" s="1057"/>
      <c r="AO24" s="1057"/>
      <c r="AP24" s="1057"/>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160"/>
      <c r="C25" s="1161"/>
      <c r="D25" s="1161"/>
      <c r="E25" s="1161"/>
      <c r="F25" s="1162"/>
      <c r="G25" s="1133"/>
      <c r="H25" s="1134"/>
      <c r="I25" s="1134"/>
      <c r="J25" s="1134"/>
      <c r="K25" s="1134"/>
      <c r="L25" s="1134"/>
      <c r="M25" s="1134"/>
      <c r="N25" s="1134"/>
      <c r="O25" s="1134"/>
      <c r="P25" s="1134"/>
      <c r="Q25" s="1134"/>
      <c r="R25" s="1134"/>
      <c r="S25" s="1134"/>
      <c r="T25" s="1135"/>
      <c r="U25" s="218"/>
      <c r="V25" s="526" t="str">
        <f>IFERROR(IF(B9="処遇加算Ⅲ","✓",""),"")</f>
        <v>✓</v>
      </c>
      <c r="W25" s="1072" t="s">
        <v>21</v>
      </c>
      <c r="X25" s="1073"/>
      <c r="Y25" s="1073"/>
      <c r="Z25" s="1074"/>
      <c r="AA25" s="1041"/>
      <c r="AB25" s="1042"/>
      <c r="AC25" s="220"/>
      <c r="AD25" s="1008" t="s">
        <v>19</v>
      </c>
      <c r="AE25" s="1008"/>
      <c r="AF25" s="1008"/>
      <c r="AG25" s="1008"/>
      <c r="AH25" s="1008"/>
      <c r="AI25" s="1041"/>
      <c r="AJ25" s="1042"/>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115"/>
      <c r="C26" s="1116"/>
      <c r="D26" s="1116"/>
      <c r="E26" s="1116"/>
      <c r="F26" s="1117"/>
      <c r="G26" s="1109"/>
      <c r="H26" s="1110"/>
      <c r="I26" s="1110"/>
      <c r="J26" s="1110"/>
      <c r="K26" s="1110"/>
      <c r="L26" s="1110"/>
      <c r="M26" s="1110"/>
      <c r="N26" s="1110"/>
      <c r="O26" s="1110"/>
      <c r="P26" s="1110"/>
      <c r="Q26" s="1110"/>
      <c r="R26" s="1110"/>
      <c r="S26" s="1110"/>
      <c r="T26" s="1111"/>
      <c r="U26" s="192"/>
      <c r="V26" s="526" t="str">
        <f>IFERROR(IF(B9="処遇加算なし","✓",""),"")</f>
        <v/>
      </c>
      <c r="W26" s="1072" t="s">
        <v>2255</v>
      </c>
      <c r="X26" s="1073"/>
      <c r="Y26" s="1073"/>
      <c r="Z26" s="1074"/>
      <c r="AA26" s="1041"/>
      <c r="AB26" s="1042"/>
      <c r="AC26" s="220"/>
      <c r="AD26" s="1057" t="s">
        <v>17</v>
      </c>
      <c r="AE26" s="1057"/>
      <c r="AF26" s="1057"/>
      <c r="AG26" s="1057"/>
      <c r="AH26" s="1057"/>
      <c r="AI26" s="1041"/>
      <c r="AJ26" s="1042"/>
      <c r="AK26" s="221"/>
      <c r="AL26" s="1057" t="s">
        <v>17</v>
      </c>
      <c r="AM26" s="1057"/>
      <c r="AN26" s="1057"/>
      <c r="AO26" s="1057"/>
      <c r="AP26" s="1057"/>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112" t="s">
        <v>2220</v>
      </c>
      <c r="C28" s="1113"/>
      <c r="D28" s="1113"/>
      <c r="E28" s="1113"/>
      <c r="F28" s="1114"/>
      <c r="G28" s="1107" t="s">
        <v>2217</v>
      </c>
      <c r="H28" s="1107"/>
      <c r="I28" s="1107"/>
      <c r="J28" s="1107"/>
      <c r="K28" s="1107"/>
      <c r="L28" s="1107"/>
      <c r="M28" s="1107"/>
      <c r="N28" s="1107"/>
      <c r="O28" s="1107"/>
      <c r="P28" s="1107"/>
      <c r="Q28" s="1107"/>
      <c r="R28" s="1107"/>
      <c r="S28" s="1107"/>
      <c r="T28" s="1108"/>
      <c r="U28" s="218"/>
      <c r="V28" s="526" t="str">
        <f>IFERROR(IF(OR(B9="処遇加算Ⅰ",B9="処遇加算Ⅱ"),"✓",""),"")</f>
        <v/>
      </c>
      <c r="W28" s="1072" t="s">
        <v>2254</v>
      </c>
      <c r="X28" s="1073"/>
      <c r="Y28" s="1073"/>
      <c r="Z28" s="1074"/>
      <c r="AA28" s="1041" t="s">
        <v>14</v>
      </c>
      <c r="AB28" s="1042"/>
      <c r="AC28" s="220"/>
      <c r="AD28" s="1057" t="s">
        <v>16</v>
      </c>
      <c r="AE28" s="1057"/>
      <c r="AF28" s="1057"/>
      <c r="AG28" s="1057"/>
      <c r="AH28" s="1057"/>
      <c r="AI28" s="1041" t="s">
        <v>14</v>
      </c>
      <c r="AJ28" s="1042"/>
      <c r="AK28" s="220"/>
      <c r="AL28" s="1057" t="s">
        <v>16</v>
      </c>
      <c r="AM28" s="1057"/>
      <c r="AN28" s="1057"/>
      <c r="AO28" s="1057"/>
      <c r="AP28" s="1057"/>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160"/>
      <c r="C29" s="1161"/>
      <c r="D29" s="1161"/>
      <c r="E29" s="1161"/>
      <c r="F29" s="1162"/>
      <c r="G29" s="1134"/>
      <c r="H29" s="1134"/>
      <c r="I29" s="1134"/>
      <c r="J29" s="1134"/>
      <c r="K29" s="1134"/>
      <c r="L29" s="1134"/>
      <c r="M29" s="1134"/>
      <c r="N29" s="1134"/>
      <c r="O29" s="1134"/>
      <c r="P29" s="1134"/>
      <c r="Q29" s="1134"/>
      <c r="R29" s="1134"/>
      <c r="S29" s="1134"/>
      <c r="T29" s="1135"/>
      <c r="U29" s="218"/>
      <c r="V29" s="526" t="str">
        <f>IFERROR(IF(B9="処遇加算Ⅲ","✓",""),"")</f>
        <v>✓</v>
      </c>
      <c r="W29" s="1072" t="s">
        <v>21</v>
      </c>
      <c r="X29" s="1073"/>
      <c r="Y29" s="1073"/>
      <c r="Z29" s="1074"/>
      <c r="AA29" s="1041"/>
      <c r="AB29" s="1042"/>
      <c r="AC29" s="220"/>
      <c r="AD29" s="1008" t="s">
        <v>19</v>
      </c>
      <c r="AE29" s="1008"/>
      <c r="AF29" s="1008"/>
      <c r="AG29" s="1008"/>
      <c r="AH29" s="1008"/>
      <c r="AI29" s="1041"/>
      <c r="AJ29" s="1042"/>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115"/>
      <c r="C30" s="1116"/>
      <c r="D30" s="1116"/>
      <c r="E30" s="1116"/>
      <c r="F30" s="1117"/>
      <c r="G30" s="1110"/>
      <c r="H30" s="1110"/>
      <c r="I30" s="1110"/>
      <c r="J30" s="1110"/>
      <c r="K30" s="1110"/>
      <c r="L30" s="1110"/>
      <c r="M30" s="1110"/>
      <c r="N30" s="1110"/>
      <c r="O30" s="1110"/>
      <c r="P30" s="1110"/>
      <c r="Q30" s="1110"/>
      <c r="R30" s="1110"/>
      <c r="S30" s="1110"/>
      <c r="T30" s="1111"/>
      <c r="U30" s="192"/>
      <c r="V30" s="526" t="str">
        <f>IFERROR(IF(B9="処遇加算なし","✓",""),"")</f>
        <v/>
      </c>
      <c r="W30" s="1072" t="s">
        <v>2255</v>
      </c>
      <c r="X30" s="1073"/>
      <c r="Y30" s="1073"/>
      <c r="Z30" s="1074"/>
      <c r="AA30" s="1041"/>
      <c r="AB30" s="1042"/>
      <c r="AC30" s="220"/>
      <c r="AD30" s="1057" t="s">
        <v>17</v>
      </c>
      <c r="AE30" s="1057"/>
      <c r="AF30" s="1057"/>
      <c r="AG30" s="1057"/>
      <c r="AH30" s="1057"/>
      <c r="AI30" s="1041"/>
      <c r="AJ30" s="1042"/>
      <c r="AK30" s="221"/>
      <c r="AL30" s="1057" t="s">
        <v>17</v>
      </c>
      <c r="AM30" s="1057"/>
      <c r="AN30" s="1057"/>
      <c r="AO30" s="1057"/>
      <c r="AP30" s="1057"/>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18" t="s">
        <v>2221</v>
      </c>
      <c r="C32" s="1018"/>
      <c r="D32" s="1018"/>
      <c r="E32" s="1018"/>
      <c r="F32" s="1018"/>
      <c r="G32" s="1017" t="s">
        <v>2218</v>
      </c>
      <c r="H32" s="1017"/>
      <c r="I32" s="1017"/>
      <c r="J32" s="1017"/>
      <c r="K32" s="1017"/>
      <c r="L32" s="1017"/>
      <c r="M32" s="1017"/>
      <c r="N32" s="1017"/>
      <c r="O32" s="1017"/>
      <c r="P32" s="1017"/>
      <c r="Q32" s="1017"/>
      <c r="R32" s="1017"/>
      <c r="S32" s="1017"/>
      <c r="T32" s="1017"/>
      <c r="U32" s="218"/>
      <c r="V32" s="526" t="str">
        <f>IFERROR(IF(B9="処遇加算Ⅰ","✓",""),"")</f>
        <v/>
      </c>
      <c r="W32" s="1025" t="s">
        <v>16</v>
      </c>
      <c r="X32" s="1026"/>
      <c r="Y32" s="1026"/>
      <c r="Z32" s="1027"/>
      <c r="AA32" s="1043" t="s">
        <v>14</v>
      </c>
      <c r="AB32" s="1042"/>
      <c r="AC32" s="220"/>
      <c r="AD32" s="1057" t="s">
        <v>16</v>
      </c>
      <c r="AE32" s="1057"/>
      <c r="AF32" s="1057"/>
      <c r="AG32" s="1057"/>
      <c r="AH32" s="1057"/>
      <c r="AI32" s="1043" t="s">
        <v>14</v>
      </c>
      <c r="AJ32" s="1042"/>
      <c r="AK32" s="220"/>
      <c r="AL32" s="1057" t="s">
        <v>16</v>
      </c>
      <c r="AM32" s="1057"/>
      <c r="AN32" s="1057"/>
      <c r="AO32" s="1057"/>
      <c r="AP32" s="1057"/>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v>
      </c>
      <c r="AT32" s="999"/>
      <c r="AU32" s="999"/>
      <c r="AV32" s="999"/>
      <c r="AW32" s="999"/>
      <c r="AX32" s="999"/>
      <c r="AY32" s="999"/>
      <c r="AZ32" s="999"/>
      <c r="BA32" s="999"/>
      <c r="BB32" s="999"/>
      <c r="BC32" s="999"/>
      <c r="BD32" s="999"/>
      <c r="BE32" s="999"/>
      <c r="BF32" s="999"/>
      <c r="BG32" s="999"/>
      <c r="BH32" s="1000"/>
    </row>
    <row r="33" spans="2:82" ht="21" customHeight="1">
      <c r="B33" s="1018"/>
      <c r="C33" s="1018"/>
      <c r="D33" s="1018"/>
      <c r="E33" s="1018"/>
      <c r="F33" s="1018"/>
      <c r="G33" s="1017"/>
      <c r="H33" s="1017"/>
      <c r="I33" s="1017"/>
      <c r="J33" s="1017"/>
      <c r="K33" s="1017"/>
      <c r="L33" s="1017"/>
      <c r="M33" s="1017"/>
      <c r="N33" s="1017"/>
      <c r="O33" s="1017"/>
      <c r="P33" s="1017"/>
      <c r="Q33" s="1017"/>
      <c r="R33" s="1017"/>
      <c r="S33" s="1017"/>
      <c r="T33" s="1017"/>
      <c r="U33" s="218"/>
      <c r="V33" s="526" t="str">
        <f>IFERROR(IF(AND(B9&lt;&gt;"",B9&lt;&gt;"処遇加算Ⅰ"),"✓",""),"")</f>
        <v>✓</v>
      </c>
      <c r="W33" s="1025" t="s">
        <v>17</v>
      </c>
      <c r="X33" s="1026"/>
      <c r="Y33" s="1026"/>
      <c r="Z33" s="1027"/>
      <c r="AA33" s="1043"/>
      <c r="AB33" s="1042"/>
      <c r="AC33" s="220"/>
      <c r="AD33" s="1168" t="s">
        <v>19</v>
      </c>
      <c r="AE33" s="1168"/>
      <c r="AF33" s="1168"/>
      <c r="AG33" s="1168"/>
      <c r="AH33" s="1168"/>
      <c r="AI33" s="1043"/>
      <c r="AJ33" s="1042"/>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18"/>
      <c r="C34" s="1018"/>
      <c r="D34" s="1018"/>
      <c r="E34" s="1018"/>
      <c r="F34" s="1018"/>
      <c r="G34" s="1017"/>
      <c r="H34" s="1017"/>
      <c r="I34" s="1017"/>
      <c r="J34" s="1017"/>
      <c r="K34" s="1017"/>
      <c r="L34" s="1017"/>
      <c r="M34" s="1017"/>
      <c r="N34" s="1017"/>
      <c r="O34" s="1017"/>
      <c r="P34" s="1017"/>
      <c r="Q34" s="1017"/>
      <c r="R34" s="1017"/>
      <c r="S34" s="1017"/>
      <c r="T34" s="1017"/>
      <c r="U34" s="192"/>
      <c r="V34" s="225"/>
      <c r="W34" s="197"/>
      <c r="X34" s="197"/>
      <c r="Y34" s="197"/>
      <c r="Z34" s="197"/>
      <c r="AA34" s="1043"/>
      <c r="AB34" s="1042"/>
      <c r="AC34" s="220"/>
      <c r="AD34" s="1007" t="s">
        <v>17</v>
      </c>
      <c r="AE34" s="1007"/>
      <c r="AF34" s="1007"/>
      <c r="AG34" s="1007"/>
      <c r="AH34" s="1007"/>
      <c r="AI34" s="1043"/>
      <c r="AJ34" s="1042"/>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18" t="s">
        <v>2222</v>
      </c>
      <c r="C36" s="1018"/>
      <c r="D36" s="1018"/>
      <c r="E36" s="1018"/>
      <c r="F36" s="1018"/>
      <c r="G36" s="1167" t="s">
        <v>2263</v>
      </c>
      <c r="H36" s="1167"/>
      <c r="I36" s="1167"/>
      <c r="J36" s="1167"/>
      <c r="K36" s="1167"/>
      <c r="L36" s="1167"/>
      <c r="M36" s="1167"/>
      <c r="N36" s="1167"/>
      <c r="O36" s="1167"/>
      <c r="P36" s="1167"/>
      <c r="Q36" s="1167"/>
      <c r="R36" s="1167"/>
      <c r="S36" s="1167"/>
      <c r="T36" s="1167"/>
      <c r="U36" s="218"/>
      <c r="V36" s="526" t="str">
        <f>IFERROR(IF(OR(G9="特定加算Ⅰ",G9="特定加算Ⅱ"),"✓",""),"")</f>
        <v/>
      </c>
      <c r="W36" s="1025" t="s">
        <v>16</v>
      </c>
      <c r="X36" s="1026"/>
      <c r="Y36" s="1026"/>
      <c r="Z36" s="1027"/>
      <c r="AA36" s="1041" t="s">
        <v>14</v>
      </c>
      <c r="AB36" s="1042"/>
      <c r="AC36" s="220"/>
      <c r="AD36" s="1007" t="s">
        <v>16</v>
      </c>
      <c r="AE36" s="1007"/>
      <c r="AF36" s="1007"/>
      <c r="AG36" s="1007"/>
      <c r="AH36" s="1007"/>
      <c r="AI36" s="1041" t="s">
        <v>14</v>
      </c>
      <c r="AJ36" s="1042"/>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！職種間配分ルールが緩和され、旧特定加算Ⅱ相当が算定しやすくなったことから、新規にキャリアパス要件Ⅳを満たすことを推奨。</v>
      </c>
      <c r="AT36" s="999"/>
      <c r="AU36" s="999"/>
      <c r="AV36" s="999"/>
      <c r="AW36" s="999"/>
      <c r="AX36" s="999"/>
      <c r="AY36" s="999"/>
      <c r="AZ36" s="999"/>
      <c r="BA36" s="999"/>
      <c r="BB36" s="999"/>
      <c r="BC36" s="999"/>
      <c r="BD36" s="999"/>
      <c r="BE36" s="999"/>
      <c r="BF36" s="999"/>
      <c r="BG36" s="999"/>
      <c r="BH36" s="1000"/>
    </row>
    <row r="37" spans="2:82" ht="21" customHeight="1">
      <c r="B37" s="1018"/>
      <c r="C37" s="1018"/>
      <c r="D37" s="1018"/>
      <c r="E37" s="1018"/>
      <c r="F37" s="1018"/>
      <c r="G37" s="1167"/>
      <c r="H37" s="1167"/>
      <c r="I37" s="1167"/>
      <c r="J37" s="1167"/>
      <c r="K37" s="1167"/>
      <c r="L37" s="1167"/>
      <c r="M37" s="1167"/>
      <c r="N37" s="1167"/>
      <c r="O37" s="1167"/>
      <c r="P37" s="1167"/>
      <c r="Q37" s="1167"/>
      <c r="R37" s="1167"/>
      <c r="S37" s="1167"/>
      <c r="T37" s="1167"/>
      <c r="U37" s="218"/>
      <c r="V37" s="526" t="str">
        <f>IFERROR(IF(G9="特定加算なし","✓",""),"")</f>
        <v>✓</v>
      </c>
      <c r="W37" s="1025" t="s">
        <v>17</v>
      </c>
      <c r="X37" s="1026"/>
      <c r="Y37" s="1026"/>
      <c r="Z37" s="1027"/>
      <c r="AA37" s="1041"/>
      <c r="AB37" s="1042"/>
      <c r="AC37" s="1178" t="s">
        <v>2369</v>
      </c>
      <c r="AD37" s="1179"/>
      <c r="AE37" s="1179"/>
      <c r="AF37" s="1179"/>
      <c r="AG37" s="1180"/>
      <c r="AH37" s="1181"/>
      <c r="AI37" s="1041"/>
      <c r="AJ37" s="1042"/>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18"/>
      <c r="C38" s="1018"/>
      <c r="D38" s="1018"/>
      <c r="E38" s="1018"/>
      <c r="F38" s="1018"/>
      <c r="G38" s="1167"/>
      <c r="H38" s="1167"/>
      <c r="I38" s="1167"/>
      <c r="J38" s="1167"/>
      <c r="K38" s="1167"/>
      <c r="L38" s="1167"/>
      <c r="M38" s="1167"/>
      <c r="N38" s="1167"/>
      <c r="O38" s="1167"/>
      <c r="P38" s="1167"/>
      <c r="Q38" s="1167"/>
      <c r="R38" s="1167"/>
      <c r="S38" s="1167"/>
      <c r="T38" s="1167"/>
      <c r="U38" s="218"/>
      <c r="Z38" s="233"/>
      <c r="AA38" s="1043"/>
      <c r="AB38" s="1042"/>
      <c r="AC38" s="220"/>
      <c r="AD38" s="1007" t="s">
        <v>17</v>
      </c>
      <c r="AE38" s="1007"/>
      <c r="AF38" s="1007"/>
      <c r="AG38" s="1007"/>
      <c r="AH38" s="1007"/>
      <c r="AI38" s="1041"/>
      <c r="AJ38" s="1042"/>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18" t="s">
        <v>2223</v>
      </c>
      <c r="C40" s="1018"/>
      <c r="D40" s="1018"/>
      <c r="E40" s="1018"/>
      <c r="F40" s="1018"/>
      <c r="G40" s="1017" t="str">
        <f>IFERROR(VLOOKUP(Y5,【参考】数式用!AS5:AT27,2,0),"")</f>
        <v>　サービス提供体制強化加算ⅠまたはⅡを算定する。</v>
      </c>
      <c r="H40" s="1017"/>
      <c r="I40" s="1017"/>
      <c r="J40" s="1017"/>
      <c r="K40" s="1017"/>
      <c r="L40" s="1017"/>
      <c r="M40" s="1017"/>
      <c r="N40" s="1017"/>
      <c r="O40" s="1017"/>
      <c r="P40" s="1017"/>
      <c r="Q40" s="1017"/>
      <c r="R40" s="1017"/>
      <c r="S40" s="1017"/>
      <c r="T40" s="1017"/>
      <c r="U40" s="192"/>
      <c r="V40" s="526" t="str">
        <f>IFERROR(IF(G9="特定加算Ⅰ","✓",""),"")</f>
        <v/>
      </c>
      <c r="W40" s="1025" t="s">
        <v>16</v>
      </c>
      <c r="X40" s="1026"/>
      <c r="Y40" s="1026"/>
      <c r="Z40" s="1027"/>
      <c r="AA40" s="1041" t="s">
        <v>14</v>
      </c>
      <c r="AB40" s="1042"/>
      <c r="AC40" s="220"/>
      <c r="AD40" s="1007" t="s">
        <v>16</v>
      </c>
      <c r="AE40" s="1007"/>
      <c r="AF40" s="1007"/>
      <c r="AG40" s="1007"/>
      <c r="AH40" s="1007"/>
      <c r="AI40" s="1041" t="s">
        <v>14</v>
      </c>
      <c r="AJ40" s="1042"/>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18"/>
      <c r="C41" s="1018"/>
      <c r="D41" s="1018"/>
      <c r="E41" s="1018"/>
      <c r="F41" s="1018"/>
      <c r="G41" s="1017"/>
      <c r="H41" s="1017"/>
      <c r="I41" s="1017"/>
      <c r="J41" s="1017"/>
      <c r="K41" s="1017"/>
      <c r="L41" s="1017"/>
      <c r="M41" s="1017"/>
      <c r="N41" s="1017"/>
      <c r="O41" s="1017"/>
      <c r="P41" s="1017"/>
      <c r="Q41" s="1017"/>
      <c r="R41" s="1017"/>
      <c r="S41" s="1017"/>
      <c r="T41" s="1017"/>
      <c r="U41" s="192"/>
      <c r="V41" s="526" t="str">
        <f>IFERROR(IF(OR(G9="特定加算Ⅱ",G9="特定加算なし"),"✓",""),"")</f>
        <v>✓</v>
      </c>
      <c r="W41" s="1025" t="s">
        <v>17</v>
      </c>
      <c r="X41" s="1026"/>
      <c r="Y41" s="1026"/>
      <c r="Z41" s="1027"/>
      <c r="AA41" s="1041"/>
      <c r="AB41" s="1042"/>
      <c r="AC41" s="234" t="s">
        <v>90</v>
      </c>
      <c r="AD41" s="1054"/>
      <c r="AE41" s="1055"/>
      <c r="AF41" s="1055"/>
      <c r="AG41" s="1055"/>
      <c r="AH41" s="1056"/>
      <c r="AI41" s="1041"/>
      <c r="AJ41" s="1042"/>
      <c r="AK41" s="234" t="s">
        <v>90</v>
      </c>
      <c r="AL41" s="1054"/>
      <c r="AM41" s="1055"/>
      <c r="AN41" s="1055"/>
      <c r="AO41" s="1055"/>
      <c r="AP41" s="1056"/>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18"/>
      <c r="C42" s="1018"/>
      <c r="D42" s="1018"/>
      <c r="E42" s="1018"/>
      <c r="F42" s="1018"/>
      <c r="G42" s="1017"/>
      <c r="H42" s="1017"/>
      <c r="I42" s="1017"/>
      <c r="J42" s="1017"/>
      <c r="K42" s="1017"/>
      <c r="L42" s="1017"/>
      <c r="M42" s="1017"/>
      <c r="N42" s="1017"/>
      <c r="O42" s="1017"/>
      <c r="P42" s="1017"/>
      <c r="Q42" s="1017"/>
      <c r="R42" s="1017"/>
      <c r="S42" s="1017"/>
      <c r="T42" s="1017"/>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18" t="s">
        <v>2224</v>
      </c>
      <c r="C44" s="1018"/>
      <c r="D44" s="1018"/>
      <c r="E44" s="1018"/>
      <c r="F44" s="1018"/>
      <c r="G44" s="1017" t="s">
        <v>2161</v>
      </c>
      <c r="H44" s="1017"/>
      <c r="I44" s="1017"/>
      <c r="J44" s="1017"/>
      <c r="K44" s="1017"/>
      <c r="L44" s="1017"/>
      <c r="M44" s="1017"/>
      <c r="N44" s="1017"/>
      <c r="O44" s="1017"/>
      <c r="P44" s="1017"/>
      <c r="Q44" s="1017"/>
      <c r="R44" s="1017"/>
      <c r="S44" s="1017"/>
      <c r="T44" s="1017"/>
      <c r="U44" s="218"/>
      <c r="V44" s="526" t="str">
        <f>IFERROR(IF(OR(G9="特定加算Ⅰ",G9="特定加算Ⅱ"),"✓",""),"")</f>
        <v/>
      </c>
      <c r="W44" s="1025" t="s">
        <v>16</v>
      </c>
      <c r="X44" s="1026"/>
      <c r="Y44" s="1026"/>
      <c r="Z44" s="1027"/>
      <c r="AA44" s="1041" t="s">
        <v>14</v>
      </c>
      <c r="AB44" s="1042"/>
      <c r="AC44" s="220"/>
      <c r="AD44" s="1007" t="s">
        <v>16</v>
      </c>
      <c r="AE44" s="1007"/>
      <c r="AF44" s="1007"/>
      <c r="AG44" s="1007"/>
      <c r="AH44" s="1007"/>
      <c r="AI44" s="1041" t="s">
        <v>14</v>
      </c>
      <c r="AJ44" s="1042"/>
      <c r="AK44" s="220"/>
      <c r="AL44" s="1007" t="s">
        <v>16</v>
      </c>
      <c r="AM44" s="1007"/>
      <c r="AN44" s="1007"/>
      <c r="AO44" s="1007"/>
      <c r="AP44" s="1007"/>
      <c r="AS44" s="998" t="str">
        <f>IFERROR(IF(AS63="○","！R5年度に満たしていた要件を満たさない計画になっている。",IF(OR(AH63=2,AP63=2),VLOOKUP(AS1,【参考】数式用2!E6:S23,15,FALSE),"")),"")</f>
        <v>！職種間配分ルールが緩和され、旧特定加算Ⅱ相当が算定しやすくなったことから、新規に職場環境等要件の上位区分を満たすことを推奨。</v>
      </c>
      <c r="AT44" s="999"/>
      <c r="AU44" s="999"/>
      <c r="AV44" s="999"/>
      <c r="AW44" s="999"/>
      <c r="AX44" s="999"/>
      <c r="AY44" s="999"/>
      <c r="AZ44" s="999"/>
      <c r="BA44" s="999"/>
      <c r="BB44" s="999"/>
      <c r="BC44" s="999"/>
      <c r="BD44" s="999"/>
      <c r="BE44" s="999"/>
      <c r="BF44" s="999"/>
      <c r="BG44" s="999"/>
      <c r="BH44" s="1000"/>
    </row>
    <row r="45" spans="2:82" ht="17.100000000000001" customHeight="1" thickBot="1">
      <c r="B45" s="1018"/>
      <c r="C45" s="1018"/>
      <c r="D45" s="1018"/>
      <c r="E45" s="1018"/>
      <c r="F45" s="1018"/>
      <c r="G45" s="1017"/>
      <c r="H45" s="1017"/>
      <c r="I45" s="1017"/>
      <c r="J45" s="1017"/>
      <c r="K45" s="1017"/>
      <c r="L45" s="1017"/>
      <c r="M45" s="1017"/>
      <c r="N45" s="1017"/>
      <c r="O45" s="1017"/>
      <c r="P45" s="1017"/>
      <c r="Q45" s="1017"/>
      <c r="R45" s="1017"/>
      <c r="S45" s="1017"/>
      <c r="T45" s="1017"/>
      <c r="U45" s="218"/>
      <c r="V45" s="526" t="str">
        <f>IFERROR(IF(G9="特定加算なし","✓",""),"")</f>
        <v>✓</v>
      </c>
      <c r="W45" s="1025" t="s">
        <v>17</v>
      </c>
      <c r="X45" s="1026"/>
      <c r="Y45" s="1026"/>
      <c r="Z45" s="1027"/>
      <c r="AA45" s="1041"/>
      <c r="AB45" s="1042"/>
      <c r="AC45" s="220"/>
      <c r="AD45" s="1007" t="s">
        <v>17</v>
      </c>
      <c r="AE45" s="1007"/>
      <c r="AF45" s="1007"/>
      <c r="AG45" s="1007"/>
      <c r="AH45" s="1007"/>
      <c r="AI45" s="1041"/>
      <c r="AJ45" s="1042"/>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75" t="s">
        <v>2317</v>
      </c>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14"/>
      <c r="C48" s="1015"/>
      <c r="D48" s="1015"/>
      <c r="E48" s="1015"/>
      <c r="F48" s="1016"/>
      <c r="G48" s="1044" t="str">
        <f>IF(F15=4,"R6.4～R6.5",IF(F15=5,"R6.5",""))</f>
        <v>R6.4～R6.5</v>
      </c>
      <c r="H48" s="1044"/>
      <c r="I48" s="1044"/>
      <c r="J48" s="1044"/>
      <c r="K48" s="1044"/>
      <c r="L48" s="1044"/>
      <c r="M48" s="1044"/>
      <c r="N48" s="1044"/>
      <c r="O48" s="1044"/>
      <c r="P48" s="1044"/>
      <c r="Q48" s="1044"/>
      <c r="R48" s="1044"/>
      <c r="S48" s="1044"/>
      <c r="T48" s="1044"/>
      <c r="U48" s="1044"/>
      <c r="V48" s="1044"/>
      <c r="W48" s="1044"/>
      <c r="X48" s="1044"/>
      <c r="Y48" s="1044"/>
      <c r="Z48" s="1044"/>
      <c r="AA48" s="1041" t="s">
        <v>14</v>
      </c>
      <c r="AB48" s="1042"/>
      <c r="AC48" s="1044" t="str">
        <f>IF(OR(F15=4,F15=5),"R6.6","R"&amp;D15&amp;"."&amp;F15)&amp;"～R"&amp;K15&amp;"."&amp;M15</f>
        <v>R6.6～R7.3</v>
      </c>
      <c r="AD48" s="1044"/>
      <c r="AE48" s="1044"/>
      <c r="AF48" s="1044"/>
      <c r="AG48" s="1044"/>
      <c r="AH48" s="1044"/>
      <c r="AS48" s="1013" t="str">
        <f>IFERROR(IF(AND(OR(AP58=1,AP58=2),OR(AP59=1,AP59=2),OR(AP60=1,AP60=2)),"処遇加算Ⅰ",IF(AND(OR(AP58=1,AP58=2),OR(AP59=1,AP59=2),OR(AP60=0,AP60=3)),"処遇加算Ⅱ",IF(OR(OR(AP58=1,AP58=2),OR(AP59=1,AP59=2)),"処遇加算Ⅲ",""))),"")</f>
        <v>処遇加算Ⅱ</v>
      </c>
      <c r="AT48" s="1013"/>
      <c r="AU48" s="1013"/>
      <c r="AV48" s="1013"/>
      <c r="AW48" s="1013" t="str">
        <f>IFERROR(IF(AND(OR(AP61=1,AP61=2),AP62=1,AP63=1),"特定加算Ⅰ",IF(AND(OR(AP61=1,AP61=2),AP62=2,AP63=1),"特定加算Ⅱ",IF(OR(AP61=3,AP62=2,AP63=2),"特定加算なし",""))),"")</f>
        <v>特定加算なし</v>
      </c>
      <c r="AX48" s="1013"/>
      <c r="AY48" s="1013"/>
      <c r="AZ48" s="1013"/>
      <c r="BA48" s="1013" t="str">
        <f>IFERROR(IF(AP57=1,"ベア加算",IF(AP57=2,"ベア加算なし","")),"")</f>
        <v>ベア加算</v>
      </c>
      <c r="BB48" s="1013"/>
      <c r="BC48" s="1013"/>
      <c r="BD48" s="1013"/>
      <c r="BE48" s="1131" t="str">
        <f>AS48&amp;AW48&amp;BA48</f>
        <v>処遇加算Ⅱ特定加算なしベア加算</v>
      </c>
      <c r="BF48" s="1131"/>
      <c r="BG48" s="1131"/>
      <c r="BH48" s="1131"/>
      <c r="BI48" s="1131"/>
      <c r="BJ48" s="1131"/>
      <c r="BK48" s="1131"/>
      <c r="BL48" s="1131"/>
      <c r="BM48" s="1131"/>
      <c r="BN48" s="1131"/>
      <c r="BO48" s="1131"/>
      <c r="BP48" s="1131"/>
      <c r="BQ48" s="241"/>
      <c r="BR48" s="241"/>
      <c r="BS48" s="241"/>
      <c r="BT48" s="241"/>
      <c r="BU48" s="241"/>
      <c r="BV48" s="241"/>
      <c r="BW48" s="241"/>
      <c r="BX48" s="241"/>
      <c r="BY48" s="241"/>
      <c r="BZ48" s="241"/>
      <c r="CD48" s="242"/>
    </row>
    <row r="49" spans="2:84" ht="18" customHeight="1">
      <c r="B49" s="1019" t="s">
        <v>2163</v>
      </c>
      <c r="C49" s="1020"/>
      <c r="D49" s="1020"/>
      <c r="E49" s="1020"/>
      <c r="F49" s="1021"/>
      <c r="G49" s="1045" t="str">
        <f>IFERROR(IF(AND(OR(AH58=1,AH58=2),OR(AH59=1,AH59=2),OR(AH60=1,AH60=2)),"処遇加算Ⅰ",IF(AND(OR(AH58=1,AH58=2),OR(AH59=1,AH59=2),OR(AH60=0,AH60=3)),"処遇加算Ⅱ",IF(OR(OR(AH58=1,AH58=2),OR(AH59=1,AH59=2)),"処遇加算Ⅲ",""))),"")</f>
        <v>処遇加算Ⅱ</v>
      </c>
      <c r="H49" s="1046"/>
      <c r="I49" s="1046"/>
      <c r="J49" s="1046"/>
      <c r="K49" s="1047"/>
      <c r="L49" s="1045" t="str">
        <f>IFERROR(IF(G9="","",IF(AND(OR(AH61=1,AH61=2),AH62=1,AH63=1),"特定加算Ⅰ",IF(AND(OR(AH61=1,AH61=2),AH62=2,AH63=1),"特定加算Ⅱ",IF(OR(AH61=3,AH62=2,AH63=2),"特定加算なし","")))),"")</f>
        <v>特定加算なし</v>
      </c>
      <c r="M49" s="1046"/>
      <c r="N49" s="1046"/>
      <c r="O49" s="1046"/>
      <c r="P49" s="1163"/>
      <c r="Q49" s="1164" t="str">
        <f>IFERROR(IF(OR(L9="ベア加算",AND(L9="ベア加算なし",AH57=1)),"ベア加算",IF(AH57=2,"ベア加算なし","")),"")</f>
        <v>ベア加算</v>
      </c>
      <c r="R49" s="1046"/>
      <c r="S49" s="1046"/>
      <c r="T49" s="1046"/>
      <c r="U49" s="1163"/>
      <c r="V49" s="1165" t="s">
        <v>12</v>
      </c>
      <c r="W49" s="1166"/>
      <c r="X49" s="1166"/>
      <c r="Y49" s="1166"/>
      <c r="Z49" s="1166"/>
      <c r="AA49" s="1043"/>
      <c r="AB49" s="1043"/>
      <c r="AC49" s="1028" t="str">
        <f>IFERROR(VLOOKUP(BE48,【参考】数式用2!E6:F23,2,FALSE),"")</f>
        <v>新加算Ⅳ</v>
      </c>
      <c r="AD49" s="1029"/>
      <c r="AE49" s="1029"/>
      <c r="AF49" s="1029"/>
      <c r="AG49" s="1029"/>
      <c r="AH49" s="1030"/>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4" ht="18" customHeight="1" thickBot="1">
      <c r="B50" s="1019" t="s">
        <v>2164</v>
      </c>
      <c r="C50" s="1020"/>
      <c r="D50" s="1020"/>
      <c r="E50" s="1020"/>
      <c r="F50" s="1021"/>
      <c r="G50" s="1031">
        <f>IFERROR(VLOOKUP(Y5,【参考】数式用!$A$5:$J$27,MATCH(G49,【参考】数式用!$B$4:$J$4,0)+1,0),"")</f>
        <v>7.3999999999999996E-2</v>
      </c>
      <c r="H50" s="1032"/>
      <c r="I50" s="1032"/>
      <c r="J50" s="1032"/>
      <c r="K50" s="1033"/>
      <c r="L50" s="1031">
        <f>IFERROR(VLOOKUP(Y5,【参考】数式用!$A$5:$J$27,MATCH(L49,【参考】数式用!$B$4:$J$4,0)+1,0),"")</f>
        <v>0</v>
      </c>
      <c r="M50" s="1032"/>
      <c r="N50" s="1032"/>
      <c r="O50" s="1032"/>
      <c r="P50" s="1034"/>
      <c r="Q50" s="1035">
        <f>IFERROR(VLOOKUP(Y5,【参考】数式用!$A$5:$J$27,MATCH(Q49,【参考】数式用!$B$4:$J$4,0)+1,0),"")</f>
        <v>1.7000000000000001E-2</v>
      </c>
      <c r="R50" s="1032"/>
      <c r="S50" s="1032"/>
      <c r="T50" s="1032"/>
      <c r="U50" s="1034"/>
      <c r="V50" s="1036">
        <f>SUM(G50,L50,Q50)</f>
        <v>9.0999999999999998E-2</v>
      </c>
      <c r="W50" s="1037"/>
      <c r="X50" s="1037"/>
      <c r="Y50" s="1037"/>
      <c r="Z50" s="1037"/>
      <c r="AA50" s="1043"/>
      <c r="AB50" s="1043"/>
      <c r="AC50" s="1038">
        <f>IFERROR(VLOOKUP(Y5,【参考】数式用!$A$5:$AB$27,MATCH(AC49,【参考】数式用!$B$4:$AB$4,0)+1,FALSE),"")</f>
        <v>0.106</v>
      </c>
      <c r="AD50" s="1039"/>
      <c r="AE50" s="1039"/>
      <c r="AF50" s="1039"/>
      <c r="AG50" s="1039"/>
      <c r="AH50" s="1040"/>
      <c r="AS50" s="1012" t="s">
        <v>2195</v>
      </c>
      <c r="AT50" s="1012"/>
      <c r="AU50" s="1012"/>
      <c r="AV50" s="1012"/>
      <c r="AW50" s="1012" t="s">
        <v>2196</v>
      </c>
      <c r="AX50" s="1012"/>
      <c r="AY50" s="1012"/>
      <c r="AZ50" s="1012"/>
      <c r="BA50" s="1012" t="s">
        <v>15</v>
      </c>
      <c r="BB50" s="1012"/>
      <c r="BC50" s="1012"/>
      <c r="BD50" s="1012"/>
      <c r="BE50" s="1012" t="s">
        <v>2197</v>
      </c>
      <c r="BF50" s="1012"/>
      <c r="BG50" s="1012"/>
      <c r="BH50" s="1012"/>
      <c r="BI50" s="1012" t="s">
        <v>2200</v>
      </c>
      <c r="BJ50" s="1012"/>
      <c r="BK50" s="1012"/>
      <c r="BL50" s="1012"/>
      <c r="BM50" s="241"/>
      <c r="BN50" s="1012" t="s">
        <v>2199</v>
      </c>
      <c r="BO50" s="1012"/>
      <c r="BP50" s="1012"/>
      <c r="BQ50" s="1012"/>
      <c r="BR50" s="1012"/>
      <c r="BS50" s="1012"/>
      <c r="BT50" s="241"/>
      <c r="BV50" s="979" t="s">
        <v>2202</v>
      </c>
      <c r="BW50" s="980"/>
      <c r="BX50" s="980"/>
      <c r="BY50" s="980"/>
      <c r="BZ50" s="980"/>
      <c r="CA50" s="981"/>
      <c r="CD50" s="242"/>
    </row>
    <row r="51" spans="2:84" ht="17.25" customHeight="1">
      <c r="B51" s="1022" t="s">
        <v>2294</v>
      </c>
      <c r="C51" s="1023"/>
      <c r="D51" s="1023"/>
      <c r="E51" s="1023"/>
      <c r="F51" s="1024"/>
      <c r="G51" s="1050">
        <f>IFERROR(ROUNDDOWN(ROUND(AM5*G50,0)*P5,0)*H53,"")</f>
        <v>566766</v>
      </c>
      <c r="H51" s="1050"/>
      <c r="I51" s="1050"/>
      <c r="J51" s="1050"/>
      <c r="K51" s="148" t="s">
        <v>2289</v>
      </c>
      <c r="L51" s="1049">
        <f>IFERROR(ROUNDDOWN(ROUND(AM5*L50,0)*P5,0)*H53,"")</f>
        <v>0</v>
      </c>
      <c r="M51" s="1050"/>
      <c r="N51" s="1050"/>
      <c r="O51" s="1050"/>
      <c r="P51" s="148" t="s">
        <v>2289</v>
      </c>
      <c r="Q51" s="1049">
        <f>IFERROR(ROUNDDOWN(ROUND(AM5*Q50,0)*P5,0)*H53,"")</f>
        <v>130202</v>
      </c>
      <c r="R51" s="1050"/>
      <c r="S51" s="1050"/>
      <c r="T51" s="1050"/>
      <c r="U51" s="149" t="s">
        <v>2289</v>
      </c>
      <c r="V51" s="1158">
        <f>IFERROR(SUM(G51,L51,Q51),"")</f>
        <v>696968</v>
      </c>
      <c r="W51" s="1159"/>
      <c r="X51" s="1159"/>
      <c r="Y51" s="1159"/>
      <c r="Z51" s="150" t="s">
        <v>2289</v>
      </c>
      <c r="AB51" s="151"/>
      <c r="AC51" s="1049">
        <f>IFERROR(ROUNDDOWN(ROUND(AM5*AC50,0)*P5,0)*AD53,"")</f>
        <v>4059270</v>
      </c>
      <c r="AD51" s="1050"/>
      <c r="AE51" s="1050"/>
      <c r="AF51" s="1050"/>
      <c r="AG51" s="1050"/>
      <c r="AH51" s="149" t="s">
        <v>2289</v>
      </c>
      <c r="AS51" s="1011">
        <f>IFERROR(ROUNDDOWN(ROUND(AM5*(G50-B10),0)*P5,0)*H53,"")</f>
        <v>252746</v>
      </c>
      <c r="AT51" s="1011"/>
      <c r="AU51" s="1011"/>
      <c r="AV51" s="1011"/>
      <c r="AW51" s="1011">
        <f>IFERROR(ROUNDDOWN(ROUND(AM5*(L50-G10),0)*P5,0)*H53,"")</f>
        <v>0</v>
      </c>
      <c r="AX51" s="1011"/>
      <c r="AY51" s="1011"/>
      <c r="AZ51" s="1011"/>
      <c r="BA51" s="1011">
        <f>IFERROR(ROUNDDOWN(ROUND(AM5*(Q50-L10),0)*P5,0)*H53,"")</f>
        <v>130202</v>
      </c>
      <c r="BB51" s="1011"/>
      <c r="BC51" s="1011"/>
      <c r="BD51" s="1011"/>
      <c r="BE51" s="1011">
        <f>IFERROR(ROUNDDOWN(ROUND(AM5*(AC50-Q10),0)*P5,0)*AD53,"")</f>
        <v>2489170</v>
      </c>
      <c r="BF51" s="1011"/>
      <c r="BG51" s="1011"/>
      <c r="BH51" s="1011"/>
      <c r="BI51" s="1011">
        <f>SUM(AS51:BH51)</f>
        <v>2872118</v>
      </c>
      <c r="BJ51" s="1011"/>
      <c r="BK51" s="1011"/>
      <c r="BL51" s="1011"/>
      <c r="BM51" s="241"/>
      <c r="BN51" s="1011">
        <f>IFERROR(ROUNDDOWN(ROUNDDOWN(ROUND(AM5*(VLOOKUP(Y5,【参考】数式用!$A$5:$AB$27,14,FALSE)),0)*P5,0)*AD53*0.5,0),"")</f>
        <v>2029635</v>
      </c>
      <c r="BO51" s="1011"/>
      <c r="BP51" s="1011"/>
      <c r="BQ51" s="1011"/>
      <c r="BR51" s="1011"/>
      <c r="BS51" s="1011"/>
      <c r="BT51" s="241"/>
      <c r="BV51" s="982">
        <f>IF(AND(Q49="ベア加算なし",BA48="ベア加算"),ROUNDDOWN(ROUND(AM5*VLOOKUP(Y5,【参考】数式用!$A$5:$AB$27,9,FALSE),0)*P5,0)*AD53,0)</f>
        <v>0</v>
      </c>
      <c r="BW51" s="983"/>
      <c r="BX51" s="983"/>
      <c r="BY51" s="983"/>
      <c r="BZ51" s="983"/>
      <c r="CA51" s="984"/>
      <c r="CD51" s="242"/>
    </row>
    <row r="52" spans="2:84" ht="13.5" customHeight="1">
      <c r="B52" s="1022"/>
      <c r="C52" s="1023"/>
      <c r="D52" s="1023"/>
      <c r="E52" s="1023"/>
      <c r="F52" s="1024"/>
      <c r="G52" s="1053" t="str">
        <f>IFERROR("("&amp;TEXT(G51/H53,"#,##0円")&amp;"/月)","")</f>
        <v>(283,383円/月)</v>
      </c>
      <c r="H52" s="1048"/>
      <c r="I52" s="1048"/>
      <c r="J52" s="1048"/>
      <c r="K52" s="1048"/>
      <c r="L52" s="1048" t="str">
        <f>IFERROR("("&amp;TEXT(L51/H53,"#,##0円")&amp;"/月)","")</f>
        <v>(0円/月)</v>
      </c>
      <c r="M52" s="1048"/>
      <c r="N52" s="1048"/>
      <c r="O52" s="1048"/>
      <c r="P52" s="1048"/>
      <c r="Q52" s="1048" t="str">
        <f>IFERROR("("&amp;TEXT(Q51/H53,"#,##0円")&amp;"/月)","")</f>
        <v>(65,101円/月)</v>
      </c>
      <c r="R52" s="1048"/>
      <c r="S52" s="1048"/>
      <c r="T52" s="1048"/>
      <c r="U52" s="1048"/>
      <c r="V52" s="1048" t="str">
        <f>IFERROR("("&amp;TEXT(V51/H53,"#,##0円")&amp;"/月)","")</f>
        <v>(348,484円/月)</v>
      </c>
      <c r="W52" s="1048"/>
      <c r="X52" s="1048"/>
      <c r="Y52" s="1048"/>
      <c r="Z52" s="1048"/>
      <c r="AB52" s="151"/>
      <c r="AC52" s="1051" t="str">
        <f>IFERROR("("&amp;TEXT(AC51/AD53,"#,##0円")&amp;"/月)","")</f>
        <v>(405,927円/月)</v>
      </c>
      <c r="AD52" s="1052"/>
      <c r="AE52" s="1052"/>
      <c r="AF52" s="1052"/>
      <c r="AG52" s="1052"/>
      <c r="AH52" s="1053"/>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4"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4" ht="6" customHeight="1">
      <c r="BX54" s="248"/>
    </row>
    <row r="55" spans="2:84" ht="18" customHeight="1"/>
    <row r="56" spans="2:84" ht="23.25" customHeight="1">
      <c r="U56" s="1131" t="s">
        <v>244</v>
      </c>
      <c r="V56" s="1131"/>
      <c r="W56" s="1131"/>
      <c r="X56" s="1131"/>
      <c r="Y56" s="1131"/>
      <c r="Z56" s="1131"/>
      <c r="AA56" s="245"/>
      <c r="AB56" s="249"/>
      <c r="AC56" s="1131" t="str">
        <f>IF(F15=4,"R6.4～R6.5",IF(F15=5,"R6.5",""))</f>
        <v>R6.4～R6.5</v>
      </c>
      <c r="AD56" s="1131"/>
      <c r="AE56" s="1131"/>
      <c r="AF56" s="1131"/>
      <c r="AG56" s="1131"/>
      <c r="AH56" s="1131"/>
      <c r="AI56" s="250"/>
      <c r="AJ56" s="249"/>
      <c r="AK56" s="1131" t="str">
        <f>IF(OR(F15=4,F15=5),"R6.6","R"&amp;D15&amp;"."&amp;F15)&amp;"～R"&amp;K15&amp;"."&amp;M15</f>
        <v>R6.6～R7.3</v>
      </c>
      <c r="AL56" s="1131"/>
      <c r="AM56" s="1131"/>
      <c r="AN56" s="1131"/>
      <c r="AO56" s="1131"/>
      <c r="AP56" s="1131"/>
      <c r="AQ56" s="245"/>
      <c r="AR56" s="245"/>
      <c r="AS56" s="1169" t="s">
        <v>2420</v>
      </c>
      <c r="AT56" s="1169"/>
      <c r="AU56" s="1169"/>
      <c r="AV56" s="1169"/>
      <c r="AW56" s="1169" t="s">
        <v>2419</v>
      </c>
      <c r="AX56" s="1169"/>
      <c r="AY56" s="1169"/>
      <c r="AZ56" s="1169"/>
    </row>
    <row r="57" spans="2:84" ht="15.95" customHeight="1">
      <c r="U57" s="1012" t="s">
        <v>2203</v>
      </c>
      <c r="V57" s="1012"/>
      <c r="W57" s="1012"/>
      <c r="X57" s="1012"/>
      <c r="Y57" s="1012"/>
      <c r="Z57" s="527">
        <f>IF(AND(B9&lt;&gt;"処遇加算なし",F15=4),IF(V21="✓",1,IF(V22="✓",2,"")),"")</f>
        <v>2</v>
      </c>
      <c r="AA57" s="245"/>
      <c r="AB57" s="249"/>
      <c r="AC57" s="1012" t="s">
        <v>2203</v>
      </c>
      <c r="AD57" s="1012"/>
      <c r="AE57" s="1012"/>
      <c r="AF57" s="1012"/>
      <c r="AG57" s="1012"/>
      <c r="AH57" s="170">
        <f>IF(AND(F15&lt;&gt;4,F15&lt;&gt;5),0,IF(AT8="○",1,0))</f>
        <v>1</v>
      </c>
      <c r="AI57" s="253"/>
      <c r="AJ57" s="249"/>
      <c r="AK57" s="1012" t="s">
        <v>2203</v>
      </c>
      <c r="AL57" s="1012"/>
      <c r="AM57" s="1012"/>
      <c r="AN57" s="1012"/>
      <c r="AO57" s="1012"/>
      <c r="AP57" s="170">
        <f>IF(AT8="○",1,0)</f>
        <v>1</v>
      </c>
      <c r="AQ57" s="245"/>
      <c r="AR57" s="245"/>
      <c r="AS57" s="1177"/>
      <c r="AT57" s="1177"/>
      <c r="AU57" s="1177"/>
      <c r="AV57" s="1177"/>
      <c r="AW57" s="1170"/>
      <c r="AX57" s="1170"/>
      <c r="AY57" s="1170"/>
      <c r="AZ57" s="1170"/>
      <c r="BJ57" s="251"/>
      <c r="BL57" s="251"/>
      <c r="BM57" s="251"/>
      <c r="BN57" s="251"/>
      <c r="BO57" s="251"/>
      <c r="BP57" s="251"/>
      <c r="BQ57" s="251"/>
      <c r="BR57" s="251"/>
      <c r="BS57" s="251"/>
      <c r="BT57" s="251"/>
      <c r="BU57" s="251"/>
      <c r="BV57" s="251"/>
      <c r="BW57" s="251"/>
      <c r="BX57" s="251"/>
      <c r="BY57" s="251"/>
      <c r="BZ57" s="251"/>
      <c r="CB57" s="254"/>
    </row>
    <row r="58" spans="2:84" ht="15.95" customHeight="1">
      <c r="U58" s="1130" t="s">
        <v>2204</v>
      </c>
      <c r="V58" s="1130"/>
      <c r="W58" s="1130"/>
      <c r="X58" s="1130"/>
      <c r="Y58" s="1130"/>
      <c r="Z58" s="527">
        <f>IF(AND(B9&lt;&gt;"処遇加算なし",F15=4),IF(V24="✓",1,IF(V25="✓",2,IF(V26="✓",3,""))),"")</f>
        <v>2</v>
      </c>
      <c r="AA58" s="245"/>
      <c r="AB58" s="249"/>
      <c r="AC58" s="1130" t="s">
        <v>2204</v>
      </c>
      <c r="AD58" s="1130"/>
      <c r="AE58" s="1130"/>
      <c r="AF58" s="1130"/>
      <c r="AG58" s="1130"/>
      <c r="AH58" s="170">
        <v>2</v>
      </c>
      <c r="AI58" s="253"/>
      <c r="AJ58" s="249"/>
      <c r="AK58" s="1130" t="s">
        <v>2204</v>
      </c>
      <c r="AL58" s="1130"/>
      <c r="AM58" s="1130"/>
      <c r="AN58" s="1130"/>
      <c r="AO58" s="1130"/>
      <c r="AP58" s="170">
        <v>2</v>
      </c>
      <c r="AQ58" s="245"/>
      <c r="AR58" s="245"/>
      <c r="AS58" s="1012" t="str">
        <f>IF(OR(AND(Z58=1,AH58=3),AND(Z58=1,AP58=3),AND(Z58=2,AH58=3,AH59=3),AND(Z58=2,AP58=3,AP59=3)),"○","")</f>
        <v/>
      </c>
      <c r="AT58" s="1012"/>
      <c r="AU58" s="1012"/>
      <c r="AV58" s="1012"/>
      <c r="AW58" s="1012" t="str">
        <f>IF(OR(AND(Z58=1,AH58=2),AND(Z58=1,AP58=2),AND(Z58=2,AH58=2,AH59=2),AND(Z58=2,AP58=2,AP59=2)),"○","")</f>
        <v/>
      </c>
      <c r="AX58" s="1012"/>
      <c r="AY58" s="1012"/>
      <c r="AZ58" s="1012"/>
      <c r="BJ58" s="251"/>
      <c r="BL58" s="251"/>
      <c r="BM58" s="251"/>
      <c r="BN58" s="251"/>
      <c r="BO58" s="251"/>
      <c r="BP58" s="251"/>
      <c r="BQ58" s="251"/>
      <c r="BR58" s="251"/>
      <c r="BS58" s="251"/>
      <c r="BT58" s="251"/>
      <c r="BU58" s="251"/>
      <c r="BV58" s="251"/>
      <c r="BW58" s="251"/>
      <c r="BX58" s="251"/>
      <c r="BY58" s="251"/>
      <c r="BZ58" s="251"/>
      <c r="CB58" s="254"/>
    </row>
    <row r="59" spans="2:84" ht="15.95" customHeight="1">
      <c r="U59" s="1130" t="s">
        <v>2205</v>
      </c>
      <c r="V59" s="1130"/>
      <c r="W59" s="1130"/>
      <c r="X59" s="1130"/>
      <c r="Y59" s="1130"/>
      <c r="Z59" s="527">
        <f>IF(AND(B9&lt;&gt;"処遇加算なし",F15=4),IF(V28="✓",1,IF(V29="✓",2,IF(V30="✓",3,""))),"")</f>
        <v>2</v>
      </c>
      <c r="AA59" s="245"/>
      <c r="AB59" s="249"/>
      <c r="AC59" s="1130" t="s">
        <v>2205</v>
      </c>
      <c r="AD59" s="1130"/>
      <c r="AE59" s="1130"/>
      <c r="AF59" s="1130"/>
      <c r="AG59" s="1130"/>
      <c r="AH59" s="170">
        <v>1</v>
      </c>
      <c r="AI59" s="253"/>
      <c r="AJ59" s="249"/>
      <c r="AK59" s="1130" t="s">
        <v>2205</v>
      </c>
      <c r="AL59" s="1130"/>
      <c r="AM59" s="1130"/>
      <c r="AN59" s="1130"/>
      <c r="AO59" s="1130"/>
      <c r="AP59" s="170">
        <f>IF(AV8="○",1,3)</f>
        <v>1</v>
      </c>
      <c r="AQ59" s="245"/>
      <c r="AR59" s="245"/>
      <c r="AS59" s="1012" t="str">
        <f>IF(OR(AND(Z59=1,AH59=3),AND(Z59=1,AP59=3),AND(Z59=2,AH58=3,AH59=3),AND(Z59=2,AP58=3,AP59=3)),"○","")</f>
        <v/>
      </c>
      <c r="AT59" s="1012"/>
      <c r="AU59" s="1012"/>
      <c r="AV59" s="1012"/>
      <c r="AW59" s="1012" t="str">
        <f>IF(OR(AND(Z59=1,AH58=2),AND(Z59=1,AP58=2),AND(Z59=2,AH58=2,AH59=2),AND(Z59=2,AP58=2,AP59=2)),"○","")</f>
        <v/>
      </c>
      <c r="AX59" s="1012"/>
      <c r="AY59" s="1012"/>
      <c r="AZ59" s="1012"/>
      <c r="BJ59" s="251"/>
      <c r="BL59" s="251"/>
      <c r="BM59" s="251"/>
      <c r="BN59" s="251"/>
      <c r="BO59" s="251"/>
      <c r="BP59" s="251"/>
      <c r="BQ59" s="251"/>
      <c r="BR59" s="251"/>
      <c r="BS59" s="251"/>
      <c r="BT59" s="251"/>
      <c r="BU59" s="251"/>
      <c r="BV59" s="251"/>
      <c r="BW59" s="251"/>
      <c r="BX59" s="251"/>
      <c r="BY59" s="251"/>
      <c r="BZ59" s="251"/>
      <c r="CB59" s="254"/>
    </row>
    <row r="60" spans="2:84" ht="15.95" customHeight="1">
      <c r="U60" s="1130" t="s">
        <v>2206</v>
      </c>
      <c r="V60" s="1130"/>
      <c r="W60" s="1130"/>
      <c r="X60" s="1130"/>
      <c r="Y60" s="1130"/>
      <c r="Z60" s="527">
        <f>IF(AND(B9&lt;&gt;"処遇加算なし",F15=4),IF(V32="✓",1,IF(V33="✓",2,"")),"")</f>
        <v>2</v>
      </c>
      <c r="AA60" s="245"/>
      <c r="AB60" s="249"/>
      <c r="AC60" s="1130" t="s">
        <v>2206</v>
      </c>
      <c r="AD60" s="1130"/>
      <c r="AE60" s="1130"/>
      <c r="AF60" s="1130"/>
      <c r="AG60" s="1130"/>
      <c r="AH60" s="170">
        <f>IF(AND(F15&lt;&gt;4,F15&lt;&gt;5),0,IF(AW8="○",1,3))</f>
        <v>3</v>
      </c>
      <c r="AI60" s="253"/>
      <c r="AJ60" s="249"/>
      <c r="AK60" s="1130" t="s">
        <v>2206</v>
      </c>
      <c r="AL60" s="1130"/>
      <c r="AM60" s="1130"/>
      <c r="AN60" s="1130"/>
      <c r="AO60" s="1130"/>
      <c r="AP60" s="170">
        <f>IF(AW8="○",1,3)</f>
        <v>3</v>
      </c>
      <c r="AQ60" s="245"/>
      <c r="AR60" s="245"/>
      <c r="AS60" s="1171" t="str">
        <f>IF(OR(AND(Z60=1,AH60=3),AND(Z60=1,AP60=3)),"○","")</f>
        <v/>
      </c>
      <c r="AT60" s="1171"/>
      <c r="AU60" s="1171"/>
      <c r="AV60" s="1171"/>
      <c r="AW60" s="1171" t="str">
        <f>IF(OR(AND(Z60=1,AH60=2),AND(Z60=1,AP60=2)),"○","")</f>
        <v/>
      </c>
      <c r="AX60" s="1171"/>
      <c r="AY60" s="1171"/>
      <c r="AZ60" s="1171"/>
      <c r="BJ60" s="251"/>
      <c r="BL60" s="251"/>
      <c r="BM60" s="251"/>
      <c r="BN60" s="251"/>
      <c r="BO60" s="251"/>
      <c r="BP60" s="251"/>
      <c r="BQ60" s="251"/>
      <c r="BR60" s="251"/>
      <c r="BS60" s="251"/>
      <c r="BT60" s="251"/>
      <c r="BU60" s="251"/>
      <c r="BV60" s="251"/>
      <c r="BW60" s="251"/>
      <c r="BX60" s="251"/>
      <c r="BY60" s="251"/>
      <c r="BZ60" s="251"/>
      <c r="CB60" s="254"/>
    </row>
    <row r="61" spans="2:84" ht="15.95" customHeight="1">
      <c r="U61" s="1130" t="s">
        <v>2207</v>
      </c>
      <c r="V61" s="1130"/>
      <c r="W61" s="1130"/>
      <c r="X61" s="1130"/>
      <c r="Y61" s="1130"/>
      <c r="Z61" s="527">
        <f>IF(AND(B9&lt;&gt;"処遇加算なし",F15=4),IF(V36="✓",1,IF(V37="✓",2,"")),"")</f>
        <v>2</v>
      </c>
      <c r="AA61" s="245"/>
      <c r="AB61" s="249"/>
      <c r="AC61" s="1130" t="s">
        <v>2207</v>
      </c>
      <c r="AD61" s="1130"/>
      <c r="AE61" s="1130"/>
      <c r="AF61" s="1130"/>
      <c r="AG61" s="1130"/>
      <c r="AH61" s="170">
        <f>IF(AND(F15&lt;&gt;4,F15&lt;&gt;5),0,IF(AX8="○",1,2))</f>
        <v>2</v>
      </c>
      <c r="AI61" s="253"/>
      <c r="AJ61" s="249"/>
      <c r="AK61" s="1130" t="s">
        <v>2207</v>
      </c>
      <c r="AL61" s="1130"/>
      <c r="AM61" s="1130"/>
      <c r="AN61" s="1130"/>
      <c r="AO61" s="1130"/>
      <c r="AP61" s="170">
        <f>IF(AX8="○",1,2)</f>
        <v>2</v>
      </c>
      <c r="AQ61" s="245"/>
      <c r="AR61" s="245"/>
      <c r="AS61" s="1012" t="str">
        <f>IF(OR(AND(Z61=1,AH61=2),AND(Z61=1,AP61=2)),"○","")</f>
        <v/>
      </c>
      <c r="AT61" s="1012"/>
      <c r="AU61" s="1012"/>
      <c r="AV61" s="1012"/>
      <c r="AW61" s="1172" t="str">
        <f>IF(OR((AD61-AL61)&lt;0,(AD61-AT61)&lt;0),"!","")</f>
        <v/>
      </c>
      <c r="AX61" s="1172"/>
      <c r="AY61" s="1172"/>
      <c r="AZ61" s="1172"/>
      <c r="BJ61" s="251"/>
      <c r="BL61" s="251"/>
      <c r="BM61" s="251"/>
      <c r="BN61" s="251"/>
      <c r="BO61" s="251"/>
      <c r="BP61" s="251"/>
      <c r="BQ61" s="251"/>
      <c r="BR61" s="251"/>
      <c r="BS61" s="251"/>
      <c r="BT61" s="251"/>
      <c r="BU61" s="251"/>
      <c r="BV61" s="251"/>
      <c r="BW61" s="251"/>
      <c r="BX61" s="251"/>
      <c r="BY61" s="251"/>
      <c r="BZ61" s="251"/>
      <c r="CB61" s="254"/>
    </row>
    <row r="62" spans="2:84" ht="15.95" customHeight="1">
      <c r="U62" s="1130" t="s">
        <v>2208</v>
      </c>
      <c r="V62" s="1130"/>
      <c r="W62" s="1130"/>
      <c r="X62" s="1130"/>
      <c r="Y62" s="1130"/>
      <c r="Z62" s="527">
        <f>IF(AND(B9&lt;&gt;"処遇加算なし",F15=4),IF(V40="✓",1,IF(V41="✓",2,"")),"")</f>
        <v>2</v>
      </c>
      <c r="AA62" s="245"/>
      <c r="AB62" s="249"/>
      <c r="AC62" s="1130" t="s">
        <v>2208</v>
      </c>
      <c r="AD62" s="1130"/>
      <c r="AE62" s="1130"/>
      <c r="AF62" s="1130"/>
      <c r="AG62" s="1130"/>
      <c r="AH62" s="170">
        <f>IF(AND(F15&lt;&gt;4,F15&lt;&gt;5),0,IF(AY8="○",1,2))</f>
        <v>2</v>
      </c>
      <c r="AI62" s="253"/>
      <c r="AJ62" s="249"/>
      <c r="AK62" s="1130" t="s">
        <v>2208</v>
      </c>
      <c r="AL62" s="1130"/>
      <c r="AM62" s="1130"/>
      <c r="AN62" s="1130"/>
      <c r="AO62" s="1130"/>
      <c r="AP62" s="170">
        <f>IF(AY8="○",1,2)</f>
        <v>2</v>
      </c>
      <c r="AQ62" s="245"/>
      <c r="AR62" s="245"/>
      <c r="AS62" s="1012" t="str">
        <f>IF(OR(AND(Z62=1,AH62=2),AND(Z62=1,AP62=2)),"○","")</f>
        <v/>
      </c>
      <c r="AT62" s="1012"/>
      <c r="AU62" s="1012"/>
      <c r="AV62" s="1012"/>
      <c r="AW62" s="1172" t="str">
        <f>IF(OR((AD62-AL62)&lt;0,(AD62-AT62)&lt;0),"!","")</f>
        <v/>
      </c>
      <c r="AX62" s="1172"/>
      <c r="AY62" s="1172"/>
      <c r="AZ62" s="1172"/>
      <c r="BJ62" s="251"/>
      <c r="BL62" s="251"/>
      <c r="BM62" s="251"/>
      <c r="BN62" s="251"/>
      <c r="BO62" s="251"/>
      <c r="BP62" s="251"/>
      <c r="BQ62" s="251"/>
      <c r="BR62" s="251"/>
      <c r="BS62" s="251"/>
      <c r="BT62" s="251"/>
      <c r="BU62" s="251"/>
      <c r="BV62" s="251"/>
      <c r="BW62" s="251"/>
      <c r="BX62" s="251"/>
      <c r="BY62" s="251"/>
      <c r="BZ62" s="251"/>
      <c r="CB62" s="254"/>
    </row>
    <row r="63" spans="2:84" ht="15.95" customHeight="1">
      <c r="U63" s="1012" t="s">
        <v>2209</v>
      </c>
      <c r="V63" s="1012"/>
      <c r="W63" s="1012"/>
      <c r="X63" s="1012"/>
      <c r="Y63" s="1012"/>
      <c r="Z63" s="527">
        <f>IF(AND(B9&lt;&gt;"処遇加算なし",F15=4),IF(V44="✓",1,IF(V45="✓",2,"")),"")</f>
        <v>2</v>
      </c>
      <c r="AA63" s="245"/>
      <c r="AB63" s="249"/>
      <c r="AC63" s="1012" t="s">
        <v>2209</v>
      </c>
      <c r="AD63" s="1012"/>
      <c r="AE63" s="1012"/>
      <c r="AF63" s="1012"/>
      <c r="AG63" s="1012"/>
      <c r="AH63" s="170">
        <f>IF(AND(F15&lt;&gt;4,F15&lt;&gt;5),0,IF(AZ8="○",1,2))</f>
        <v>2</v>
      </c>
      <c r="AI63" s="253"/>
      <c r="AJ63" s="249"/>
      <c r="AK63" s="1012" t="s">
        <v>2209</v>
      </c>
      <c r="AL63" s="1012"/>
      <c r="AM63" s="1012"/>
      <c r="AN63" s="1012"/>
      <c r="AO63" s="1012"/>
      <c r="AP63" s="170">
        <f>IF(AZ8="○",1,2)</f>
        <v>2</v>
      </c>
      <c r="AQ63" s="245"/>
      <c r="AR63" s="245"/>
      <c r="AS63" s="1012" t="str">
        <f>IF(OR(AND(Z63=1,AH63=2),AND(Z63=1,AP63=2)),"○","")</f>
        <v/>
      </c>
      <c r="AT63" s="1012"/>
      <c r="AU63" s="1012"/>
      <c r="AV63" s="1012"/>
      <c r="AW63" s="1172" t="str">
        <f>IF(OR((AD63-AL63)&lt;0,(AD63-AT63)&lt;0),"!","")</f>
        <v/>
      </c>
      <c r="AX63" s="1172"/>
      <c r="AY63" s="1172"/>
      <c r="AZ63" s="1172"/>
      <c r="BJ63" s="251"/>
      <c r="BL63" s="251"/>
      <c r="BM63" s="251"/>
      <c r="BN63" s="251"/>
      <c r="BO63" s="251"/>
      <c r="BP63" s="251"/>
      <c r="BQ63" s="251"/>
      <c r="BR63" s="251"/>
      <c r="BS63" s="251"/>
      <c r="BT63" s="251"/>
      <c r="BU63" s="251"/>
      <c r="BV63" s="251"/>
      <c r="BW63" s="251"/>
      <c r="BX63" s="251"/>
      <c r="BY63" s="251"/>
      <c r="BZ63" s="251"/>
      <c r="CB63" s="254"/>
    </row>
    <row r="64" spans="2:84"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SUM(事業所個票４!BU51)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g9AvFL6jFYV+Bt3P4Ed7Ul/eHdJx5EEEiCHw2qWqZS9Th13rseNVt17Z/Jgl/GOBXwrHZA5qzJ8lftOxpcTvqA==" saltValue="abaIJiBflxdBXyara7+u+w=="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216" priority="26">
      <formula>OR($AS$44="－",$AS$44="")</formula>
    </cfRule>
  </conditionalFormatting>
  <conditionalFormatting sqref="V21:AP22">
    <cfRule type="expression" dxfId="215" priority="29">
      <formula>$L$9="ベア加算"</formula>
    </cfRule>
  </conditionalFormatting>
  <conditionalFormatting sqref="B21:U22">
    <cfRule type="expression" dxfId="214" priority="30">
      <formula>$L$9="ベア加算"</formula>
    </cfRule>
  </conditionalFormatting>
  <conditionalFormatting sqref="B12:S12">
    <cfRule type="expression" dxfId="213" priority="25">
      <formula>OR($B$9="",$G$9="",$L$9="")</formula>
    </cfRule>
  </conditionalFormatting>
  <conditionalFormatting sqref="V10:AP12">
    <cfRule type="expression" dxfId="212" priority="24">
      <formula>$V$11=""</formula>
    </cfRule>
  </conditionalFormatting>
  <conditionalFormatting sqref="V13:AP16">
    <cfRule type="expression" dxfId="211" priority="23">
      <formula>$V$14=""</formula>
    </cfRule>
  </conditionalFormatting>
  <conditionalFormatting sqref="AS20:BH22">
    <cfRule type="expression" dxfId="210" priority="31">
      <formula>OR($AS$20="－",$AS$20="")</formula>
    </cfRule>
  </conditionalFormatting>
  <conditionalFormatting sqref="AT14:AZ16">
    <cfRule type="expression" dxfId="209" priority="22">
      <formula>$V$14=""</formula>
    </cfRule>
  </conditionalFormatting>
  <conditionalFormatting sqref="AT11:AZ12">
    <cfRule type="expression" dxfId="208" priority="21">
      <formula>$V$11=""</formula>
    </cfRule>
  </conditionalFormatting>
  <conditionalFormatting sqref="P5:R5">
    <cfRule type="expression" dxfId="207" priority="20">
      <formula>OR($Y$5="訪問型サービス（総合事業）",$Y$5="通所型サービス（総合事業）")</formula>
    </cfRule>
  </conditionalFormatting>
  <conditionalFormatting sqref="P15">
    <cfRule type="expression" dxfId="206" priority="19">
      <formula>OR($P$15&lt;1,$P$15&gt;12)</formula>
    </cfRule>
  </conditionalFormatting>
  <conditionalFormatting sqref="B8:S8 V7:Z16 AA8:AP9 AA11:AP12 AA14:AP16 V20:Z45 B10:S11 Q9:S9">
    <cfRule type="expression" dxfId="205" priority="18">
      <formula>$F$15&lt;&gt;4</formula>
    </cfRule>
  </conditionalFormatting>
  <conditionalFormatting sqref="AA21:AB45 AA48:AB50">
    <cfRule type="expression" dxfId="204" priority="33">
      <formula>AND($F$15&lt;&gt;4,$F$15&lt;&gt;5)</formula>
    </cfRule>
  </conditionalFormatting>
  <conditionalFormatting sqref="AC20:AH45">
    <cfRule type="expression" dxfId="203" priority="6">
      <formula>AND($F$15&lt;&gt;4,$F$15&lt;&gt;5)</formula>
    </cfRule>
  </conditionalFormatting>
  <conditionalFormatting sqref="V7:Z16 AA8:AP9 AA11:AP12 AA14:AP16 V20:Z45">
    <cfRule type="expression" dxfId="202" priority="17">
      <formula>$B$9="処遇加算なし"</formula>
    </cfRule>
  </conditionalFormatting>
  <conditionalFormatting sqref="Q9:S9">
    <cfRule type="expression" dxfId="201" priority="16">
      <formula>$B$9="処遇加算なし"</formula>
    </cfRule>
  </conditionalFormatting>
  <conditionalFormatting sqref="G10:S11">
    <cfRule type="expression" dxfId="200" priority="15">
      <formula>$B$9="処遇加算なし"</formula>
    </cfRule>
  </conditionalFormatting>
  <conditionalFormatting sqref="AD24:AH24">
    <cfRule type="expression" dxfId="199" priority="14">
      <formula>AND($F$15&lt;&gt;4,$F$15&lt;&gt;5)</formula>
    </cfRule>
  </conditionalFormatting>
  <conditionalFormatting sqref="AD28:AH28">
    <cfRule type="expression" dxfId="198" priority="13">
      <formula>AND($F$15&lt;&gt;4,$F$15&lt;&gt;5)</formula>
    </cfRule>
  </conditionalFormatting>
  <conditionalFormatting sqref="AD32:AH32">
    <cfRule type="expression" dxfId="197" priority="12">
      <formula>AND($F$15&lt;&gt;4,$F$15&lt;&gt;5)</formula>
    </cfRule>
  </conditionalFormatting>
  <conditionalFormatting sqref="AS24:BH26">
    <cfRule type="expression" dxfId="196" priority="11">
      <formula>OR($AS$24="－",$AS$24="")</formula>
    </cfRule>
  </conditionalFormatting>
  <conditionalFormatting sqref="AS28:BH30">
    <cfRule type="expression" dxfId="195" priority="10">
      <formula>OR($AS$28="－",$AS$28="")</formula>
    </cfRule>
  </conditionalFormatting>
  <conditionalFormatting sqref="AS32:BH34">
    <cfRule type="expression" dxfId="194" priority="9">
      <formula>OR($AS$32="－",$AS$32="")</formula>
    </cfRule>
  </conditionalFormatting>
  <conditionalFormatting sqref="AL41:AP41">
    <cfRule type="expression" dxfId="193" priority="8">
      <formula>$AP$62=2</formula>
    </cfRule>
  </conditionalFormatting>
  <conditionalFormatting sqref="AD41:AH41">
    <cfRule type="expression" dxfId="192" priority="7">
      <formula>$AH$62=2</formula>
    </cfRule>
  </conditionalFormatting>
  <conditionalFormatting sqref="AG37:AH37">
    <cfRule type="expression" dxfId="191"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90"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89" priority="4">
      <formula>$F$15&lt;&gt;4</formula>
    </cfRule>
  </conditionalFormatting>
  <conditionalFormatting sqref="G9:P9">
    <cfRule type="expression" dxfId="188" priority="3">
      <formula>$B$9="処遇加算なし"</formula>
    </cfRule>
  </conditionalFormatting>
  <conditionalFormatting sqref="AS36:BH38">
    <cfRule type="expression" dxfId="187" priority="2">
      <formula>OR($AS$36="－",$AS$36="")</formula>
    </cfRule>
  </conditionalFormatting>
  <conditionalFormatting sqref="AS40:BH42">
    <cfRule type="expression" dxfId="186" priority="1">
      <formula>OR($AS$40="－",$AS$40="")</formula>
    </cfRule>
  </conditionalFormatting>
  <dataValidations count="8">
    <dataValidation type="whole" operator="greaterThanOrEqual" allowBlank="1" showInputMessage="1" showErrorMessage="1" prompt="要件を満たす職員数を記入してください。" sqref="AG37:AH37 AO37:AP37" xr:uid="{2585A0DD-9E85-44D5-A2E4-A4DF59B460B6}">
      <formula1>0</formula1>
    </dataValidation>
    <dataValidation type="list" allowBlank="1" showInputMessage="1" showErrorMessage="1" sqref="AL41:AP41" xr:uid="{5B2680C7-6B74-4B22-8363-994E93E622A8}">
      <formula1>INDIRECT(BF1)</formula1>
    </dataValidation>
    <dataValidation type="list" allowBlank="1" showInputMessage="1" showErrorMessage="1" sqref="AD41:AH41" xr:uid="{75FF267A-4566-4967-9225-904768E5811F}">
      <formula1>INDIRECT(BF1)</formula1>
    </dataValidation>
    <dataValidation type="textLength" operator="equal" allowBlank="1" showInputMessage="1" showErrorMessage="1" error="10桁の介護保険事業所番号を入力してください。_x000a_（桁数が異なるとエラーになります）" sqref="B5:F5" xr:uid="{160E5442-4EF4-4C9C-ACAE-61184001C3FF}">
      <formula1>10</formula1>
    </dataValidation>
    <dataValidation type="list" allowBlank="1" showInputMessage="1" showErrorMessage="1" sqref="K15:K16 D15:D16" xr:uid="{7158E566-5DA0-45DE-9BFC-CC361F7F4F8C}">
      <formula1>"6,7"</formula1>
    </dataValidation>
    <dataValidation type="list" allowBlank="1" showInputMessage="1" showErrorMessage="1" sqref="M15:M16" xr:uid="{C28B0BB3-FC67-4C4A-884F-0740276DEBA8}">
      <formula1>"1,2,3,6,7,8,9,10,11,12"</formula1>
    </dataValidation>
    <dataValidation type="list" allowBlank="1" showInputMessage="1" showErrorMessage="1" sqref="M5:O5" xr:uid="{AC1364AF-9BAD-4C20-833A-12E0B4861EC0}">
      <formula1>INDIRECT(J5)</formula1>
    </dataValidation>
    <dataValidation type="list" allowBlank="1" showInputMessage="1" showErrorMessage="1" sqref="Y5" xr:uid="{272C128E-D31B-4666-931B-6CB6B5387F65}">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86017"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6018"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6019"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6020"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6021"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602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602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602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6025"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6026"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6027"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6028"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6029"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6030"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6031"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6032"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6033"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6034"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6035"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6036"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6037"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6038"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6039"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6040"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6041"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6042"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6043"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6044"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6045"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6046"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6047"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6048"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6049"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6050"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6051"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6052"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6053"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6054"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6055"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6056"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6057"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6058"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6059"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6060"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6061"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6062"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6063"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6064"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6065"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823B0B5-68E2-4EFD-9A76-180270057516}">
          <x14:formula1>
            <xm:f>【参考】数式用!$B$4:$E$4</xm:f>
          </x14:formula1>
          <xm:sqref>B9:F9</xm:sqref>
        </x14:dataValidation>
        <x14:dataValidation type="list" allowBlank="1" showInputMessage="1" showErrorMessage="1" xr:uid="{FD56BF51-8EE0-432B-A7E7-C7AFE10CE796}">
          <x14:formula1>
            <xm:f>【参考】数式用!$F$4:$H$4</xm:f>
          </x14:formula1>
          <xm:sqref>G9</xm:sqref>
        </x14:dataValidation>
        <x14:dataValidation type="list" allowBlank="1" showInputMessage="1" showErrorMessage="1" xr:uid="{7B722B96-9DCE-4486-BC44-517B28305A0D}">
          <x14:formula1>
            <xm:f>【参考】数式用!$I$4:$J$4</xm:f>
          </x14:formula1>
          <xm:sqref>L9</xm:sqref>
        </x14:dataValidation>
        <x14:dataValidation type="list" allowBlank="1" showInputMessage="1" showErrorMessage="1" xr:uid="{30F15CCB-2CAB-41BD-92DC-CBDACA38B11A}">
          <x14:formula1>
            <xm:f>【参考】数式用3!$A$3:$A$49</xm:f>
          </x14:formula1>
          <xm:sqref>J5:L5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852B-B46B-411E-AF80-E89D9F0C2C5C}">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29" t="s">
        <v>2425</v>
      </c>
      <c r="O1" s="1129"/>
      <c r="P1" s="1129"/>
      <c r="Q1" s="1129"/>
      <c r="R1" s="1129"/>
      <c r="S1" s="1129"/>
      <c r="T1" s="1129"/>
      <c r="U1" s="1129"/>
      <c r="V1" s="1129"/>
      <c r="W1" s="1129"/>
      <c r="X1" s="1129"/>
      <c r="Y1" s="1129"/>
      <c r="Z1" s="1129"/>
      <c r="AA1" s="1129"/>
      <c r="AB1" s="1129"/>
      <c r="AC1" s="1129"/>
      <c r="AD1" s="1129"/>
      <c r="AE1" s="1129"/>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29"/>
      <c r="O2" s="1129"/>
      <c r="P2" s="1129"/>
      <c r="Q2" s="1129"/>
      <c r="R2" s="1129"/>
      <c r="S2" s="1129"/>
      <c r="T2" s="1129"/>
      <c r="U2" s="1129"/>
      <c r="V2" s="1129"/>
      <c r="W2" s="1129"/>
      <c r="X2" s="1129"/>
      <c r="Y2" s="1129"/>
      <c r="Z2" s="1129"/>
      <c r="AA2" s="1129"/>
      <c r="AB2" s="1129"/>
      <c r="AC2" s="1129"/>
      <c r="AD2" s="1129"/>
      <c r="AE2" s="1129"/>
      <c r="AF2" s="173"/>
      <c r="AG2" s="173"/>
      <c r="AH2" s="173"/>
      <c r="AI2" s="173"/>
      <c r="AJ2" s="173"/>
      <c r="AK2" s="173"/>
      <c r="AL2" s="173"/>
      <c r="AM2" s="173"/>
      <c r="AN2" s="173"/>
      <c r="AO2" s="173"/>
      <c r="AP2" s="173"/>
      <c r="AQ2" s="531"/>
      <c r="AR2" s="531"/>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099" t="s">
        <v>2293</v>
      </c>
      <c r="C4" s="1099"/>
      <c r="D4" s="1099"/>
      <c r="E4" s="1099"/>
      <c r="F4" s="1099"/>
      <c r="G4" s="1099" t="s">
        <v>0</v>
      </c>
      <c r="H4" s="1099"/>
      <c r="I4" s="1099"/>
      <c r="J4" s="1100" t="s">
        <v>1</v>
      </c>
      <c r="K4" s="1100"/>
      <c r="L4" s="1100"/>
      <c r="M4" s="1100"/>
      <c r="N4" s="1100"/>
      <c r="O4" s="1100"/>
      <c r="P4" s="1101" t="s">
        <v>2162</v>
      </c>
      <c r="Q4" s="1102"/>
      <c r="R4" s="1102"/>
      <c r="S4" s="1103" t="s">
        <v>2</v>
      </c>
      <c r="T4" s="1104"/>
      <c r="U4" s="1104"/>
      <c r="V4" s="1104"/>
      <c r="W4" s="1104"/>
      <c r="X4" s="1104"/>
      <c r="Y4" s="1100" t="s">
        <v>3</v>
      </c>
      <c r="Z4" s="1100"/>
      <c r="AA4" s="1100"/>
      <c r="AB4" s="1100"/>
      <c r="AC4" s="1100"/>
      <c r="AD4" s="1100"/>
      <c r="AE4" s="1100" t="s">
        <v>2159</v>
      </c>
      <c r="AF4" s="1100"/>
      <c r="AG4" s="1100"/>
      <c r="AH4" s="1100"/>
      <c r="AI4" s="1100" t="s">
        <v>2160</v>
      </c>
      <c r="AJ4" s="1100"/>
      <c r="AK4" s="1100"/>
      <c r="AL4" s="1100"/>
      <c r="AM4" s="1100" t="s">
        <v>2158</v>
      </c>
      <c r="AN4" s="1100"/>
      <c r="AO4" s="1100"/>
      <c r="AP4" s="1100"/>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0"/>
      <c r="C5" s="1120"/>
      <c r="D5" s="1120"/>
      <c r="E5" s="1120"/>
      <c r="F5" s="1120"/>
      <c r="G5" s="1121"/>
      <c r="H5" s="1121"/>
      <c r="I5" s="1121"/>
      <c r="J5" s="1122"/>
      <c r="K5" s="1122"/>
      <c r="L5" s="1122"/>
      <c r="M5" s="1123"/>
      <c r="N5" s="1123"/>
      <c r="O5" s="1123"/>
      <c r="P5" s="1124" t="str">
        <f>IF(Y5="","",IFERROR(INDEX(【参考】数式用3!$G$3:$I$451,MATCH(M5,【参考】数式用3!$F$3:$F$451,0),MATCH(VLOOKUP(Y5,【参考】数式用3!$J$2:$K$26,2,FALSE),【参考】数式用3!$G$2:$I$2,0)),10))</f>
        <v/>
      </c>
      <c r="Q5" s="1125"/>
      <c r="R5" s="1125"/>
      <c r="S5" s="1126"/>
      <c r="T5" s="1127"/>
      <c r="U5" s="1127"/>
      <c r="V5" s="1127"/>
      <c r="W5" s="1127"/>
      <c r="X5" s="1128"/>
      <c r="Y5" s="1136"/>
      <c r="Z5" s="1136"/>
      <c r="AA5" s="1136"/>
      <c r="AB5" s="1136"/>
      <c r="AC5" s="1136"/>
      <c r="AD5" s="1136"/>
      <c r="AE5" s="1141"/>
      <c r="AF5" s="1142"/>
      <c r="AG5" s="1142"/>
      <c r="AH5" s="1143"/>
      <c r="AI5" s="1141"/>
      <c r="AJ5" s="1142"/>
      <c r="AK5" s="1142"/>
      <c r="AL5" s="1143"/>
      <c r="AM5" s="1144">
        <f>AE5-AI5</f>
        <v>0</v>
      </c>
      <c r="AN5" s="1145"/>
      <c r="AO5" s="1145"/>
      <c r="AP5" s="114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60" t="s">
        <v>2328</v>
      </c>
      <c r="C8" s="1061"/>
      <c r="D8" s="1061"/>
      <c r="E8" s="1061"/>
      <c r="F8" s="1061"/>
      <c r="G8" s="1061"/>
      <c r="H8" s="1061"/>
      <c r="I8" s="1061"/>
      <c r="J8" s="1061"/>
      <c r="K8" s="1061"/>
      <c r="L8" s="1061"/>
      <c r="M8" s="1061"/>
      <c r="N8" s="1061"/>
      <c r="O8" s="1061"/>
      <c r="P8" s="1061"/>
      <c r="Q8" s="1061"/>
      <c r="R8" s="1061"/>
      <c r="S8" s="1062"/>
      <c r="T8" s="1041" t="s">
        <v>14</v>
      </c>
      <c r="U8" s="1042"/>
      <c r="V8" s="1152" t="str">
        <f>IFERROR(IF(VLOOKUP(AS1,【参考】数式用2!E6:L23,3,FALSE)="","",VLOOKUP(AS1,【参考】数式用2!E6:L23,3,FALSE)),"")</f>
        <v/>
      </c>
      <c r="W8" s="1153"/>
      <c r="X8" s="1153"/>
      <c r="Y8" s="1153"/>
      <c r="Z8" s="1154"/>
      <c r="AA8" s="1137" t="str">
        <f>IFERROR(VLOOKUP(AS1,【参考】数式用2!E6:L23,4,FALSE),"")</f>
        <v/>
      </c>
      <c r="AB8" s="1137"/>
      <c r="AC8" s="1137"/>
      <c r="AD8" s="1137"/>
      <c r="AE8" s="1137"/>
      <c r="AF8" s="1137"/>
      <c r="AG8" s="1137"/>
      <c r="AH8" s="1137"/>
      <c r="AI8" s="1137"/>
      <c r="AJ8" s="1137"/>
      <c r="AK8" s="1137"/>
      <c r="AL8" s="1137"/>
      <c r="AM8" s="1137"/>
      <c r="AN8" s="1137"/>
      <c r="AO8" s="1137"/>
      <c r="AP8" s="113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63"/>
      <c r="C9" s="1064"/>
      <c r="D9" s="1064"/>
      <c r="E9" s="1064"/>
      <c r="F9" s="1065"/>
      <c r="G9" s="1066"/>
      <c r="H9" s="1067"/>
      <c r="I9" s="1067"/>
      <c r="J9" s="1067"/>
      <c r="K9" s="1068"/>
      <c r="L9" s="1069"/>
      <c r="M9" s="1070"/>
      <c r="N9" s="1070"/>
      <c r="O9" s="1070"/>
      <c r="P9" s="1071"/>
      <c r="Q9" s="1058" t="s">
        <v>2200</v>
      </c>
      <c r="R9" s="1059"/>
      <c r="S9" s="1059"/>
      <c r="T9" s="1041"/>
      <c r="U9" s="1042"/>
      <c r="V9" s="1155" t="str">
        <f>IFERROR(VLOOKUP(Y5,【参考】数式用!$A$5:$AB$27,MATCH(V8,【参考】数式用!$B$4:$AB$4,0)+1,FALSE),"")</f>
        <v/>
      </c>
      <c r="W9" s="1156"/>
      <c r="X9" s="1156"/>
      <c r="Y9" s="1156"/>
      <c r="Z9" s="1157"/>
      <c r="AA9" s="1139"/>
      <c r="AB9" s="1139"/>
      <c r="AC9" s="1139"/>
      <c r="AD9" s="1139"/>
      <c r="AE9" s="1139"/>
      <c r="AF9" s="1139"/>
      <c r="AG9" s="1139"/>
      <c r="AH9" s="1139"/>
      <c r="AI9" s="1139"/>
      <c r="AJ9" s="1139"/>
      <c r="AK9" s="1139"/>
      <c r="AL9" s="1139"/>
      <c r="AM9" s="1139"/>
      <c r="AN9" s="1139"/>
      <c r="AO9" s="1139"/>
      <c r="AP9" s="1140"/>
      <c r="AS9" s="183"/>
      <c r="AT9" s="992"/>
      <c r="AU9" s="992"/>
      <c r="AV9" s="992"/>
      <c r="AW9" s="992"/>
      <c r="AX9" s="992"/>
      <c r="AY9" s="992"/>
      <c r="AZ9" s="992"/>
      <c r="BA9" s="184"/>
      <c r="CE9" s="987" t="s">
        <v>2388</v>
      </c>
      <c r="CF9" s="987"/>
      <c r="CG9" s="987"/>
      <c r="CH9" s="987"/>
      <c r="CI9" s="995" t="str">
        <f>IF(OR(AH62=1,AP62=1),1,"")</f>
        <v/>
      </c>
      <c r="CJ9" s="996"/>
    </row>
    <row r="10" spans="1:88" ht="11.25" customHeight="1">
      <c r="B10" s="1077" t="str">
        <f>IFERROR(VLOOKUP(Y5,【参考】数式用!$A$5:$J$27,MATCH(B9,【参考】数式用!$B$4:$J$4,0)+1,0),"")</f>
        <v/>
      </c>
      <c r="C10" s="1078"/>
      <c r="D10" s="1078"/>
      <c r="E10" s="1078"/>
      <c r="F10" s="1079"/>
      <c r="G10" s="1077" t="str">
        <f>IFERROR(VLOOKUP(Y5,【参考】数式用!$A$5:$J$27,MATCH(G9,【参考】数式用!$B$4:$J$4,0)+1,0),"")</f>
        <v/>
      </c>
      <c r="H10" s="1078"/>
      <c r="I10" s="1078"/>
      <c r="J10" s="1078"/>
      <c r="K10" s="1079"/>
      <c r="L10" s="1077" t="str">
        <f>IFERROR(VLOOKUP(Y5,【参考】数式用!$A$5:$J$27,MATCH(L9,【参考】数式用!$B$4:$J$4,0)+1,0),"")</f>
        <v/>
      </c>
      <c r="M10" s="1078"/>
      <c r="N10" s="1078"/>
      <c r="O10" s="1078"/>
      <c r="P10" s="1079"/>
      <c r="Q10" s="1036">
        <f>SUM(B10,G10,L10)</f>
        <v>0</v>
      </c>
      <c r="R10" s="1037"/>
      <c r="S10" s="1037"/>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080"/>
      <c r="C11" s="1081"/>
      <c r="D11" s="1081"/>
      <c r="E11" s="1081"/>
      <c r="F11" s="1082"/>
      <c r="G11" s="1080"/>
      <c r="H11" s="1081"/>
      <c r="I11" s="1081"/>
      <c r="J11" s="1081"/>
      <c r="K11" s="1082"/>
      <c r="L11" s="1080"/>
      <c r="M11" s="1081"/>
      <c r="N11" s="1081"/>
      <c r="O11" s="1081"/>
      <c r="P11" s="1082"/>
      <c r="Q11" s="1036"/>
      <c r="R11" s="1037"/>
      <c r="S11" s="1037"/>
      <c r="T11" s="1043"/>
      <c r="U11" s="1042"/>
      <c r="V11" s="1119" t="str">
        <f>IFERROR(IF(VLOOKUP(AS1,【参考】数式用2!E6:L23,5,FALSE)="","",VLOOKUP(AS1,【参考】数式用2!E6:L23,5,FALSE)),"")</f>
        <v/>
      </c>
      <c r="W11" s="1119"/>
      <c r="X11" s="1119"/>
      <c r="Y11" s="1119"/>
      <c r="Z11" s="1119"/>
      <c r="AA11" s="1137" t="str">
        <f>IFERROR(VLOOKUP(AS1,【参考】数式用2!E6:L23,6,FALSE),"")</f>
        <v/>
      </c>
      <c r="AB11" s="1137"/>
      <c r="AC11" s="1137"/>
      <c r="AD11" s="1137"/>
      <c r="AE11" s="1137"/>
      <c r="AF11" s="1137"/>
      <c r="AG11" s="1137"/>
      <c r="AH11" s="1137"/>
      <c r="AI11" s="1137"/>
      <c r="AJ11" s="1137"/>
      <c r="AK11" s="1137"/>
      <c r="AL11" s="1137"/>
      <c r="AM11" s="1137"/>
      <c r="AN11" s="1137"/>
      <c r="AO11" s="1137"/>
      <c r="AP11" s="113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18"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18"/>
      <c r="D12" s="1118"/>
      <c r="E12" s="1118"/>
      <c r="F12" s="1118"/>
      <c r="G12" s="1118"/>
      <c r="H12" s="1118"/>
      <c r="I12" s="1118"/>
      <c r="J12" s="1118"/>
      <c r="K12" s="1118"/>
      <c r="L12" s="1118"/>
      <c r="M12" s="1118"/>
      <c r="N12" s="1118"/>
      <c r="O12" s="1118"/>
      <c r="P12" s="1118"/>
      <c r="Q12" s="1118"/>
      <c r="R12" s="1118"/>
      <c r="S12" s="1118"/>
      <c r="T12" s="1043"/>
      <c r="U12" s="1042"/>
      <c r="V12" s="1132" t="str">
        <f>IFERROR(VLOOKUP(Y5,【参考】数式用!$A$5:$AB$27,MATCH(V11,【参考】数式用!$B$4:$AB$4,0)+1,FALSE),"")</f>
        <v/>
      </c>
      <c r="W12" s="1132"/>
      <c r="X12" s="1132"/>
      <c r="Y12" s="1132"/>
      <c r="Z12" s="1132"/>
      <c r="AA12" s="1139"/>
      <c r="AB12" s="1139"/>
      <c r="AC12" s="1139"/>
      <c r="AD12" s="1139"/>
      <c r="AE12" s="1139"/>
      <c r="AF12" s="1139"/>
      <c r="AG12" s="1139"/>
      <c r="AH12" s="1139"/>
      <c r="AI12" s="1139"/>
      <c r="AJ12" s="1139"/>
      <c r="AK12" s="1139"/>
      <c r="AL12" s="1139"/>
      <c r="AM12" s="1139"/>
      <c r="AN12" s="1139"/>
      <c r="AO12" s="1139"/>
      <c r="AP12" s="1140"/>
      <c r="AS12" s="183"/>
      <c r="AT12" s="992"/>
      <c r="AU12" s="992"/>
      <c r="AV12" s="992"/>
      <c r="AW12" s="992"/>
      <c r="AX12" s="992"/>
      <c r="AY12" s="992"/>
      <c r="AZ12" s="992"/>
      <c r="BA12" s="184"/>
    </row>
    <row r="13" spans="1:88" ht="12" customHeight="1">
      <c r="A13" s="178"/>
      <c r="B13" s="1092" t="s">
        <v>2288</v>
      </c>
      <c r="C13" s="1093"/>
      <c r="D13" s="1093"/>
      <c r="E13" s="1093"/>
      <c r="F13" s="1093"/>
      <c r="G13" s="1093"/>
      <c r="H13" s="1093"/>
      <c r="I13" s="1093"/>
      <c r="J13" s="1093"/>
      <c r="K13" s="1093"/>
      <c r="L13" s="1093"/>
      <c r="M13" s="1093"/>
      <c r="N13" s="1093"/>
      <c r="O13" s="1093"/>
      <c r="P13" s="1093"/>
      <c r="Q13" s="1093"/>
      <c r="R13" s="1093"/>
      <c r="S13" s="1094"/>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95"/>
      <c r="C14" s="1096"/>
      <c r="D14" s="1096"/>
      <c r="E14" s="1096"/>
      <c r="F14" s="1096"/>
      <c r="G14" s="1096"/>
      <c r="H14" s="1096"/>
      <c r="I14" s="1096"/>
      <c r="J14" s="1096"/>
      <c r="K14" s="1096"/>
      <c r="L14" s="1096"/>
      <c r="M14" s="1096"/>
      <c r="N14" s="1096"/>
      <c r="O14" s="1096"/>
      <c r="P14" s="1096"/>
      <c r="Q14" s="1096"/>
      <c r="R14" s="1096"/>
      <c r="S14" s="1097"/>
      <c r="U14" s="528"/>
      <c r="V14" s="1119" t="str">
        <f>IFERROR(IF(VLOOKUP(AS1,【参考】数式用2!E6:L23,7,FALSE)="","",VLOOKUP(AS1,【参考】数式用2!E6:L23,7,FALSE)),"")</f>
        <v/>
      </c>
      <c r="W14" s="1119"/>
      <c r="X14" s="1119"/>
      <c r="Y14" s="1119"/>
      <c r="Z14" s="1119"/>
      <c r="AA14" s="1147" t="str">
        <f>IFERROR(VLOOKUP(AS1,【参考】数式用2!E6:L23,8,FALSE),"")</f>
        <v/>
      </c>
      <c r="AB14" s="1137"/>
      <c r="AC14" s="1137"/>
      <c r="AD14" s="1137"/>
      <c r="AE14" s="1137"/>
      <c r="AF14" s="1137"/>
      <c r="AG14" s="1137"/>
      <c r="AH14" s="1137"/>
      <c r="AI14" s="1137"/>
      <c r="AJ14" s="1137"/>
      <c r="AK14" s="1137"/>
      <c r="AL14" s="1137"/>
      <c r="AM14" s="1137"/>
      <c r="AN14" s="1137"/>
      <c r="AO14" s="1137"/>
      <c r="AP14" s="113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83" t="s">
        <v>2282</v>
      </c>
      <c r="C15" s="1084"/>
      <c r="D15" s="147">
        <v>6</v>
      </c>
      <c r="E15" s="530" t="s">
        <v>2283</v>
      </c>
      <c r="F15" s="147">
        <v>4</v>
      </c>
      <c r="G15" s="530" t="s">
        <v>2284</v>
      </c>
      <c r="H15" s="1085" t="s">
        <v>2285</v>
      </c>
      <c r="I15" s="1085"/>
      <c r="J15" s="1098"/>
      <c r="K15" s="147">
        <v>7</v>
      </c>
      <c r="L15" s="530" t="s">
        <v>2283</v>
      </c>
      <c r="M15" s="147">
        <v>3</v>
      </c>
      <c r="N15" s="530" t="s">
        <v>2284</v>
      </c>
      <c r="O15" s="530" t="s">
        <v>2286</v>
      </c>
      <c r="P15" s="204">
        <f>(K15*12+M15)-(D15*12+F15)+1</f>
        <v>12</v>
      </c>
      <c r="Q15" s="1085" t="s">
        <v>2287</v>
      </c>
      <c r="R15" s="1085"/>
      <c r="S15" s="205" t="s">
        <v>74</v>
      </c>
      <c r="U15" s="528"/>
      <c r="V15" s="1086" t="str">
        <f>IFERROR(VLOOKUP(Y5,【参考】数式用!$A$5:$AB$27,MATCH(V14,【参考】数式用!$B$4:$AB$4,0)+1,FALSE),"")</f>
        <v/>
      </c>
      <c r="W15" s="1087"/>
      <c r="X15" s="1087"/>
      <c r="Y15" s="1087"/>
      <c r="Z15" s="1088"/>
      <c r="AA15" s="1133"/>
      <c r="AB15" s="1134"/>
      <c r="AC15" s="1134"/>
      <c r="AD15" s="1134"/>
      <c r="AE15" s="1134"/>
      <c r="AF15" s="1134"/>
      <c r="AG15" s="1134"/>
      <c r="AH15" s="1134"/>
      <c r="AI15" s="1134"/>
      <c r="AJ15" s="1134"/>
      <c r="AK15" s="1134"/>
      <c r="AL15" s="1134"/>
      <c r="AM15" s="1134"/>
      <c r="AN15" s="1134"/>
      <c r="AO15" s="1134"/>
      <c r="AP15" s="114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89"/>
      <c r="W16" s="1090"/>
      <c r="X16" s="1090"/>
      <c r="Y16" s="1090"/>
      <c r="Z16" s="1091"/>
      <c r="AA16" s="1149"/>
      <c r="AB16" s="1150"/>
      <c r="AC16" s="1150"/>
      <c r="AD16" s="1150"/>
      <c r="AE16" s="1150"/>
      <c r="AF16" s="1150"/>
      <c r="AG16" s="1150"/>
      <c r="AH16" s="1150"/>
      <c r="AI16" s="1150"/>
      <c r="AJ16" s="1150"/>
      <c r="AK16" s="1150"/>
      <c r="AL16" s="1150"/>
      <c r="AM16" s="1150"/>
      <c r="AN16" s="1150"/>
      <c r="AO16" s="1150"/>
      <c r="AP16" s="115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75" t="s">
        <v>2211</v>
      </c>
      <c r="C18" s="1075"/>
      <c r="D18" s="1075"/>
      <c r="E18" s="1075"/>
      <c r="F18" s="1075"/>
      <c r="G18" s="1075"/>
      <c r="H18" s="1075"/>
      <c r="I18" s="1075"/>
      <c r="J18" s="1075"/>
      <c r="K18" s="1075"/>
      <c r="L18" s="1075"/>
      <c r="M18" s="1075"/>
      <c r="N18" s="1075"/>
      <c r="O18" s="1075"/>
      <c r="P18" s="1075"/>
      <c r="Q18" s="1075"/>
      <c r="R18" s="1075"/>
      <c r="S18" s="1075"/>
      <c r="AI18" s="216"/>
      <c r="AJ18" s="216"/>
      <c r="AK18" s="216"/>
      <c r="AL18" s="216"/>
      <c r="AM18" s="216"/>
      <c r="AN18" s="216"/>
      <c r="AO18" s="216"/>
      <c r="AP18" s="216"/>
      <c r="AQ18" s="216"/>
    </row>
    <row r="19" spans="2:60" ht="6" customHeight="1" thickBot="1">
      <c r="B19" s="1075"/>
      <c r="C19" s="1075"/>
      <c r="D19" s="1075"/>
      <c r="E19" s="1075"/>
      <c r="F19" s="1075"/>
      <c r="G19" s="1075"/>
      <c r="H19" s="1075"/>
      <c r="I19" s="1075"/>
      <c r="J19" s="1075"/>
      <c r="K19" s="1075"/>
      <c r="L19" s="1075"/>
      <c r="M19" s="1075"/>
      <c r="N19" s="1075"/>
      <c r="O19" s="1075"/>
      <c r="P19" s="1075"/>
      <c r="Q19" s="1075"/>
      <c r="R19" s="1075"/>
      <c r="S19" s="1075"/>
      <c r="AI19" s="216"/>
      <c r="AJ19" s="216"/>
      <c r="AK19" s="216"/>
      <c r="AL19" s="216"/>
      <c r="AM19" s="216"/>
      <c r="AN19" s="216"/>
      <c r="AO19" s="216"/>
      <c r="AP19" s="216"/>
      <c r="AQ19" s="216"/>
    </row>
    <row r="20" spans="2:60" ht="12.95" customHeight="1">
      <c r="B20" s="1076"/>
      <c r="C20" s="1076"/>
      <c r="D20" s="1076"/>
      <c r="E20" s="1076"/>
      <c r="F20" s="1076"/>
      <c r="G20" s="1076"/>
      <c r="H20" s="1076"/>
      <c r="I20" s="1076"/>
      <c r="J20" s="1076"/>
      <c r="K20" s="1076"/>
      <c r="L20" s="1076"/>
      <c r="M20" s="1076"/>
      <c r="N20" s="1076"/>
      <c r="O20" s="1076"/>
      <c r="P20" s="1076"/>
      <c r="Q20" s="1076"/>
      <c r="R20" s="1076"/>
      <c r="S20" s="1076"/>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112" t="s">
        <v>2295</v>
      </c>
      <c r="C21" s="1113"/>
      <c r="D21" s="1113"/>
      <c r="E21" s="1113"/>
      <c r="F21" s="1114"/>
      <c r="G21" s="1106" t="s">
        <v>245</v>
      </c>
      <c r="H21" s="1107"/>
      <c r="I21" s="1107"/>
      <c r="J21" s="1107"/>
      <c r="K21" s="1107"/>
      <c r="L21" s="1107"/>
      <c r="M21" s="1107"/>
      <c r="N21" s="1107"/>
      <c r="O21" s="1107"/>
      <c r="P21" s="1107"/>
      <c r="Q21" s="1107"/>
      <c r="R21" s="1107"/>
      <c r="S21" s="1107"/>
      <c r="T21" s="1108"/>
      <c r="U21" s="218"/>
      <c r="V21" s="526" t="str">
        <f>IFERROR(IF(L9="ベア加算","✓",""),"")</f>
        <v/>
      </c>
      <c r="W21" s="1007" t="s">
        <v>16</v>
      </c>
      <c r="X21" s="1007"/>
      <c r="Y21" s="1007"/>
      <c r="Z21" s="1007"/>
      <c r="AA21" s="1041" t="s">
        <v>14</v>
      </c>
      <c r="AB21" s="1042"/>
      <c r="AC21" s="220"/>
      <c r="AD21" s="1105" t="s">
        <v>16</v>
      </c>
      <c r="AE21" s="1105"/>
      <c r="AF21" s="1105"/>
      <c r="AG21" s="1105"/>
      <c r="AH21" s="1105"/>
      <c r="AI21" s="1041" t="s">
        <v>14</v>
      </c>
      <c r="AJ21" s="1042"/>
      <c r="AK21" s="221"/>
      <c r="AL21" s="1105" t="s">
        <v>16</v>
      </c>
      <c r="AM21" s="1105"/>
      <c r="AN21" s="1105"/>
      <c r="AO21" s="1105"/>
      <c r="AP21" s="1105"/>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115"/>
      <c r="C22" s="1116"/>
      <c r="D22" s="1116"/>
      <c r="E22" s="1116"/>
      <c r="F22" s="1117"/>
      <c r="G22" s="1109"/>
      <c r="H22" s="1110"/>
      <c r="I22" s="1110"/>
      <c r="J22" s="1110"/>
      <c r="K22" s="1110"/>
      <c r="L22" s="1110"/>
      <c r="M22" s="1110"/>
      <c r="N22" s="1110"/>
      <c r="O22" s="1110"/>
      <c r="P22" s="1110"/>
      <c r="Q22" s="1110"/>
      <c r="R22" s="1110"/>
      <c r="S22" s="1110"/>
      <c r="T22" s="1111"/>
      <c r="U22" s="218"/>
      <c r="V22" s="222" t="str">
        <f>IFERROR(IF(L9="ベア加算なし","✓",""),"")</f>
        <v/>
      </c>
      <c r="W22" s="1025" t="s">
        <v>17</v>
      </c>
      <c r="X22" s="1007"/>
      <c r="Y22" s="1026"/>
      <c r="Z22" s="1027"/>
      <c r="AA22" s="1041"/>
      <c r="AB22" s="1042"/>
      <c r="AC22" s="220"/>
      <c r="AD22" s="1007" t="s">
        <v>17</v>
      </c>
      <c r="AE22" s="1007"/>
      <c r="AF22" s="1007"/>
      <c r="AG22" s="1007"/>
      <c r="AH22" s="1007"/>
      <c r="AI22" s="1041"/>
      <c r="AJ22" s="1042"/>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112" t="s">
        <v>2219</v>
      </c>
      <c r="C24" s="1113"/>
      <c r="D24" s="1113"/>
      <c r="E24" s="1113"/>
      <c r="F24" s="1114"/>
      <c r="G24" s="1106" t="s">
        <v>246</v>
      </c>
      <c r="H24" s="1107"/>
      <c r="I24" s="1107"/>
      <c r="J24" s="1107"/>
      <c r="K24" s="1107"/>
      <c r="L24" s="1107"/>
      <c r="M24" s="1107"/>
      <c r="N24" s="1107"/>
      <c r="O24" s="1107"/>
      <c r="P24" s="1107"/>
      <c r="Q24" s="1107"/>
      <c r="R24" s="1107"/>
      <c r="S24" s="1107"/>
      <c r="T24" s="1108"/>
      <c r="U24" s="218"/>
      <c r="V24" s="526" t="str">
        <f>IFERROR(IF(OR(B9="処遇加算Ⅰ",B9="処遇加算Ⅱ"),"✓",""),"")</f>
        <v/>
      </c>
      <c r="W24" s="1072" t="s">
        <v>2254</v>
      </c>
      <c r="X24" s="1073"/>
      <c r="Y24" s="1073"/>
      <c r="Z24" s="1074"/>
      <c r="AA24" s="1041" t="s">
        <v>14</v>
      </c>
      <c r="AB24" s="1042"/>
      <c r="AC24" s="220"/>
      <c r="AD24" s="1057" t="s">
        <v>16</v>
      </c>
      <c r="AE24" s="1057"/>
      <c r="AF24" s="1057"/>
      <c r="AG24" s="1057"/>
      <c r="AH24" s="1057"/>
      <c r="AI24" s="1041" t="s">
        <v>14</v>
      </c>
      <c r="AJ24" s="1042"/>
      <c r="AK24" s="220"/>
      <c r="AL24" s="1057" t="s">
        <v>16</v>
      </c>
      <c r="AM24" s="1057"/>
      <c r="AN24" s="1057"/>
      <c r="AO24" s="1057"/>
      <c r="AP24" s="1057"/>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160"/>
      <c r="C25" s="1161"/>
      <c r="D25" s="1161"/>
      <c r="E25" s="1161"/>
      <c r="F25" s="1162"/>
      <c r="G25" s="1133"/>
      <c r="H25" s="1134"/>
      <c r="I25" s="1134"/>
      <c r="J25" s="1134"/>
      <c r="K25" s="1134"/>
      <c r="L25" s="1134"/>
      <c r="M25" s="1134"/>
      <c r="N25" s="1134"/>
      <c r="O25" s="1134"/>
      <c r="P25" s="1134"/>
      <c r="Q25" s="1134"/>
      <c r="R25" s="1134"/>
      <c r="S25" s="1134"/>
      <c r="T25" s="1135"/>
      <c r="U25" s="218"/>
      <c r="V25" s="526" t="str">
        <f>IFERROR(IF(B9="処遇加算Ⅲ","✓",""),"")</f>
        <v/>
      </c>
      <c r="W25" s="1072" t="s">
        <v>21</v>
      </c>
      <c r="X25" s="1073"/>
      <c r="Y25" s="1073"/>
      <c r="Z25" s="1074"/>
      <c r="AA25" s="1041"/>
      <c r="AB25" s="1042"/>
      <c r="AC25" s="220"/>
      <c r="AD25" s="1008" t="s">
        <v>19</v>
      </c>
      <c r="AE25" s="1008"/>
      <c r="AF25" s="1008"/>
      <c r="AG25" s="1008"/>
      <c r="AH25" s="1008"/>
      <c r="AI25" s="1041"/>
      <c r="AJ25" s="1042"/>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115"/>
      <c r="C26" s="1116"/>
      <c r="D26" s="1116"/>
      <c r="E26" s="1116"/>
      <c r="F26" s="1117"/>
      <c r="G26" s="1109"/>
      <c r="H26" s="1110"/>
      <c r="I26" s="1110"/>
      <c r="J26" s="1110"/>
      <c r="K26" s="1110"/>
      <c r="L26" s="1110"/>
      <c r="M26" s="1110"/>
      <c r="N26" s="1110"/>
      <c r="O26" s="1110"/>
      <c r="P26" s="1110"/>
      <c r="Q26" s="1110"/>
      <c r="R26" s="1110"/>
      <c r="S26" s="1110"/>
      <c r="T26" s="1111"/>
      <c r="U26" s="192"/>
      <c r="V26" s="526" t="str">
        <f>IFERROR(IF(B9="処遇加算なし","✓",""),"")</f>
        <v/>
      </c>
      <c r="W26" s="1072" t="s">
        <v>2255</v>
      </c>
      <c r="X26" s="1073"/>
      <c r="Y26" s="1073"/>
      <c r="Z26" s="1074"/>
      <c r="AA26" s="1041"/>
      <c r="AB26" s="1042"/>
      <c r="AC26" s="220"/>
      <c r="AD26" s="1057" t="s">
        <v>17</v>
      </c>
      <c r="AE26" s="1057"/>
      <c r="AF26" s="1057"/>
      <c r="AG26" s="1057"/>
      <c r="AH26" s="1057"/>
      <c r="AI26" s="1041"/>
      <c r="AJ26" s="1042"/>
      <c r="AK26" s="221"/>
      <c r="AL26" s="1057" t="s">
        <v>17</v>
      </c>
      <c r="AM26" s="1057"/>
      <c r="AN26" s="1057"/>
      <c r="AO26" s="1057"/>
      <c r="AP26" s="1057"/>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112" t="s">
        <v>2220</v>
      </c>
      <c r="C28" s="1113"/>
      <c r="D28" s="1113"/>
      <c r="E28" s="1113"/>
      <c r="F28" s="1114"/>
      <c r="G28" s="1107" t="s">
        <v>2217</v>
      </c>
      <c r="H28" s="1107"/>
      <c r="I28" s="1107"/>
      <c r="J28" s="1107"/>
      <c r="K28" s="1107"/>
      <c r="L28" s="1107"/>
      <c r="M28" s="1107"/>
      <c r="N28" s="1107"/>
      <c r="O28" s="1107"/>
      <c r="P28" s="1107"/>
      <c r="Q28" s="1107"/>
      <c r="R28" s="1107"/>
      <c r="S28" s="1107"/>
      <c r="T28" s="1108"/>
      <c r="U28" s="218"/>
      <c r="V28" s="526" t="str">
        <f>IFERROR(IF(OR(B9="処遇加算Ⅰ",B9="処遇加算Ⅱ"),"✓",""),"")</f>
        <v/>
      </c>
      <c r="W28" s="1072" t="s">
        <v>2254</v>
      </c>
      <c r="X28" s="1073"/>
      <c r="Y28" s="1073"/>
      <c r="Z28" s="1074"/>
      <c r="AA28" s="1041" t="s">
        <v>14</v>
      </c>
      <c r="AB28" s="1042"/>
      <c r="AC28" s="220"/>
      <c r="AD28" s="1057" t="s">
        <v>16</v>
      </c>
      <c r="AE28" s="1057"/>
      <c r="AF28" s="1057"/>
      <c r="AG28" s="1057"/>
      <c r="AH28" s="1057"/>
      <c r="AI28" s="1041" t="s">
        <v>14</v>
      </c>
      <c r="AJ28" s="1042"/>
      <c r="AK28" s="220"/>
      <c r="AL28" s="1057" t="s">
        <v>16</v>
      </c>
      <c r="AM28" s="1057"/>
      <c r="AN28" s="1057"/>
      <c r="AO28" s="1057"/>
      <c r="AP28" s="1057"/>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160"/>
      <c r="C29" s="1161"/>
      <c r="D29" s="1161"/>
      <c r="E29" s="1161"/>
      <c r="F29" s="1162"/>
      <c r="G29" s="1134"/>
      <c r="H29" s="1134"/>
      <c r="I29" s="1134"/>
      <c r="J29" s="1134"/>
      <c r="K29" s="1134"/>
      <c r="L29" s="1134"/>
      <c r="M29" s="1134"/>
      <c r="N29" s="1134"/>
      <c r="O29" s="1134"/>
      <c r="P29" s="1134"/>
      <c r="Q29" s="1134"/>
      <c r="R29" s="1134"/>
      <c r="S29" s="1134"/>
      <c r="T29" s="1135"/>
      <c r="U29" s="218"/>
      <c r="V29" s="526" t="str">
        <f>IFERROR(IF(B9="処遇加算Ⅲ","✓",""),"")</f>
        <v/>
      </c>
      <c r="W29" s="1072" t="s">
        <v>21</v>
      </c>
      <c r="X29" s="1073"/>
      <c r="Y29" s="1073"/>
      <c r="Z29" s="1074"/>
      <c r="AA29" s="1041"/>
      <c r="AB29" s="1042"/>
      <c r="AC29" s="220"/>
      <c r="AD29" s="1008" t="s">
        <v>19</v>
      </c>
      <c r="AE29" s="1008"/>
      <c r="AF29" s="1008"/>
      <c r="AG29" s="1008"/>
      <c r="AH29" s="1008"/>
      <c r="AI29" s="1041"/>
      <c r="AJ29" s="1042"/>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115"/>
      <c r="C30" s="1116"/>
      <c r="D30" s="1116"/>
      <c r="E30" s="1116"/>
      <c r="F30" s="1117"/>
      <c r="G30" s="1110"/>
      <c r="H30" s="1110"/>
      <c r="I30" s="1110"/>
      <c r="J30" s="1110"/>
      <c r="K30" s="1110"/>
      <c r="L30" s="1110"/>
      <c r="M30" s="1110"/>
      <c r="N30" s="1110"/>
      <c r="O30" s="1110"/>
      <c r="P30" s="1110"/>
      <c r="Q30" s="1110"/>
      <c r="R30" s="1110"/>
      <c r="S30" s="1110"/>
      <c r="T30" s="1111"/>
      <c r="U30" s="192"/>
      <c r="V30" s="526" t="str">
        <f>IFERROR(IF(B9="処遇加算なし","✓",""),"")</f>
        <v/>
      </c>
      <c r="W30" s="1072" t="s">
        <v>2255</v>
      </c>
      <c r="X30" s="1073"/>
      <c r="Y30" s="1073"/>
      <c r="Z30" s="1074"/>
      <c r="AA30" s="1041"/>
      <c r="AB30" s="1042"/>
      <c r="AC30" s="220"/>
      <c r="AD30" s="1057" t="s">
        <v>17</v>
      </c>
      <c r="AE30" s="1057"/>
      <c r="AF30" s="1057"/>
      <c r="AG30" s="1057"/>
      <c r="AH30" s="1057"/>
      <c r="AI30" s="1041"/>
      <c r="AJ30" s="1042"/>
      <c r="AK30" s="221"/>
      <c r="AL30" s="1057" t="s">
        <v>17</v>
      </c>
      <c r="AM30" s="1057"/>
      <c r="AN30" s="1057"/>
      <c r="AO30" s="1057"/>
      <c r="AP30" s="1057"/>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18" t="s">
        <v>2221</v>
      </c>
      <c r="C32" s="1018"/>
      <c r="D32" s="1018"/>
      <c r="E32" s="1018"/>
      <c r="F32" s="1018"/>
      <c r="G32" s="1017" t="s">
        <v>2218</v>
      </c>
      <c r="H32" s="1017"/>
      <c r="I32" s="1017"/>
      <c r="J32" s="1017"/>
      <c r="K32" s="1017"/>
      <c r="L32" s="1017"/>
      <c r="M32" s="1017"/>
      <c r="N32" s="1017"/>
      <c r="O32" s="1017"/>
      <c r="P32" s="1017"/>
      <c r="Q32" s="1017"/>
      <c r="R32" s="1017"/>
      <c r="S32" s="1017"/>
      <c r="T32" s="1017"/>
      <c r="U32" s="218"/>
      <c r="V32" s="526" t="str">
        <f>IFERROR(IF(B9="処遇加算Ⅰ","✓",""),"")</f>
        <v/>
      </c>
      <c r="W32" s="1025" t="s">
        <v>16</v>
      </c>
      <c r="X32" s="1026"/>
      <c r="Y32" s="1026"/>
      <c r="Z32" s="1027"/>
      <c r="AA32" s="1043" t="s">
        <v>14</v>
      </c>
      <c r="AB32" s="1042"/>
      <c r="AC32" s="220"/>
      <c r="AD32" s="1057" t="s">
        <v>16</v>
      </c>
      <c r="AE32" s="1057"/>
      <c r="AF32" s="1057"/>
      <c r="AG32" s="1057"/>
      <c r="AH32" s="1057"/>
      <c r="AI32" s="1043" t="s">
        <v>14</v>
      </c>
      <c r="AJ32" s="1042"/>
      <c r="AK32" s="220"/>
      <c r="AL32" s="1057" t="s">
        <v>16</v>
      </c>
      <c r="AM32" s="1057"/>
      <c r="AN32" s="1057"/>
      <c r="AO32" s="1057"/>
      <c r="AP32" s="1057"/>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18"/>
      <c r="C33" s="1018"/>
      <c r="D33" s="1018"/>
      <c r="E33" s="1018"/>
      <c r="F33" s="1018"/>
      <c r="G33" s="1017"/>
      <c r="H33" s="1017"/>
      <c r="I33" s="1017"/>
      <c r="J33" s="1017"/>
      <c r="K33" s="1017"/>
      <c r="L33" s="1017"/>
      <c r="M33" s="1017"/>
      <c r="N33" s="1017"/>
      <c r="O33" s="1017"/>
      <c r="P33" s="1017"/>
      <c r="Q33" s="1017"/>
      <c r="R33" s="1017"/>
      <c r="S33" s="1017"/>
      <c r="T33" s="1017"/>
      <c r="U33" s="218"/>
      <c r="V33" s="526" t="str">
        <f>IFERROR(IF(AND(B9&lt;&gt;"",B9&lt;&gt;"処遇加算Ⅰ"),"✓",""),"")</f>
        <v/>
      </c>
      <c r="W33" s="1025" t="s">
        <v>17</v>
      </c>
      <c r="X33" s="1026"/>
      <c r="Y33" s="1026"/>
      <c r="Z33" s="1027"/>
      <c r="AA33" s="1043"/>
      <c r="AB33" s="1042"/>
      <c r="AC33" s="220"/>
      <c r="AD33" s="1168" t="s">
        <v>19</v>
      </c>
      <c r="AE33" s="1168"/>
      <c r="AF33" s="1168"/>
      <c r="AG33" s="1168"/>
      <c r="AH33" s="1168"/>
      <c r="AI33" s="1043"/>
      <c r="AJ33" s="1042"/>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18"/>
      <c r="C34" s="1018"/>
      <c r="D34" s="1018"/>
      <c r="E34" s="1018"/>
      <c r="F34" s="1018"/>
      <c r="G34" s="1017"/>
      <c r="H34" s="1017"/>
      <c r="I34" s="1017"/>
      <c r="J34" s="1017"/>
      <c r="K34" s="1017"/>
      <c r="L34" s="1017"/>
      <c r="M34" s="1017"/>
      <c r="N34" s="1017"/>
      <c r="O34" s="1017"/>
      <c r="P34" s="1017"/>
      <c r="Q34" s="1017"/>
      <c r="R34" s="1017"/>
      <c r="S34" s="1017"/>
      <c r="T34" s="1017"/>
      <c r="U34" s="192"/>
      <c r="V34" s="225"/>
      <c r="W34" s="197"/>
      <c r="X34" s="197"/>
      <c r="Y34" s="197"/>
      <c r="Z34" s="197"/>
      <c r="AA34" s="1043"/>
      <c r="AB34" s="1042"/>
      <c r="AC34" s="220"/>
      <c r="AD34" s="1007" t="s">
        <v>17</v>
      </c>
      <c r="AE34" s="1007"/>
      <c r="AF34" s="1007"/>
      <c r="AG34" s="1007"/>
      <c r="AH34" s="1007"/>
      <c r="AI34" s="1043"/>
      <c r="AJ34" s="1042"/>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18" t="s">
        <v>2222</v>
      </c>
      <c r="C36" s="1018"/>
      <c r="D36" s="1018"/>
      <c r="E36" s="1018"/>
      <c r="F36" s="1018"/>
      <c r="G36" s="1167" t="s">
        <v>2263</v>
      </c>
      <c r="H36" s="1167"/>
      <c r="I36" s="1167"/>
      <c r="J36" s="1167"/>
      <c r="K36" s="1167"/>
      <c r="L36" s="1167"/>
      <c r="M36" s="1167"/>
      <c r="N36" s="1167"/>
      <c r="O36" s="1167"/>
      <c r="P36" s="1167"/>
      <c r="Q36" s="1167"/>
      <c r="R36" s="1167"/>
      <c r="S36" s="1167"/>
      <c r="T36" s="1167"/>
      <c r="U36" s="218"/>
      <c r="V36" s="526" t="str">
        <f>IFERROR(IF(OR(G9="特定加算Ⅰ",G9="特定加算Ⅱ"),"✓",""),"")</f>
        <v/>
      </c>
      <c r="W36" s="1025" t="s">
        <v>16</v>
      </c>
      <c r="X36" s="1026"/>
      <c r="Y36" s="1026"/>
      <c r="Z36" s="1027"/>
      <c r="AA36" s="1041" t="s">
        <v>14</v>
      </c>
      <c r="AB36" s="1042"/>
      <c r="AC36" s="220"/>
      <c r="AD36" s="1007" t="s">
        <v>16</v>
      </c>
      <c r="AE36" s="1007"/>
      <c r="AF36" s="1007"/>
      <c r="AG36" s="1007"/>
      <c r="AH36" s="1007"/>
      <c r="AI36" s="1041" t="s">
        <v>14</v>
      </c>
      <c r="AJ36" s="1042"/>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18"/>
      <c r="C37" s="1018"/>
      <c r="D37" s="1018"/>
      <c r="E37" s="1018"/>
      <c r="F37" s="1018"/>
      <c r="G37" s="1167"/>
      <c r="H37" s="1167"/>
      <c r="I37" s="1167"/>
      <c r="J37" s="1167"/>
      <c r="K37" s="1167"/>
      <c r="L37" s="1167"/>
      <c r="M37" s="1167"/>
      <c r="N37" s="1167"/>
      <c r="O37" s="1167"/>
      <c r="P37" s="1167"/>
      <c r="Q37" s="1167"/>
      <c r="R37" s="1167"/>
      <c r="S37" s="1167"/>
      <c r="T37" s="1167"/>
      <c r="U37" s="218"/>
      <c r="V37" s="526" t="str">
        <f>IFERROR(IF(G9="特定加算なし","✓",""),"")</f>
        <v/>
      </c>
      <c r="W37" s="1025" t="s">
        <v>17</v>
      </c>
      <c r="X37" s="1026"/>
      <c r="Y37" s="1026"/>
      <c r="Z37" s="1027"/>
      <c r="AA37" s="1041"/>
      <c r="AB37" s="1042"/>
      <c r="AC37" s="1178" t="s">
        <v>2369</v>
      </c>
      <c r="AD37" s="1179"/>
      <c r="AE37" s="1179"/>
      <c r="AF37" s="1179"/>
      <c r="AG37" s="1180"/>
      <c r="AH37" s="1181"/>
      <c r="AI37" s="1041"/>
      <c r="AJ37" s="1042"/>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18"/>
      <c r="C38" s="1018"/>
      <c r="D38" s="1018"/>
      <c r="E38" s="1018"/>
      <c r="F38" s="1018"/>
      <c r="G38" s="1167"/>
      <c r="H38" s="1167"/>
      <c r="I38" s="1167"/>
      <c r="J38" s="1167"/>
      <c r="K38" s="1167"/>
      <c r="L38" s="1167"/>
      <c r="M38" s="1167"/>
      <c r="N38" s="1167"/>
      <c r="O38" s="1167"/>
      <c r="P38" s="1167"/>
      <c r="Q38" s="1167"/>
      <c r="R38" s="1167"/>
      <c r="S38" s="1167"/>
      <c r="T38" s="1167"/>
      <c r="U38" s="218"/>
      <c r="Z38" s="233"/>
      <c r="AA38" s="1043"/>
      <c r="AB38" s="1042"/>
      <c r="AC38" s="220"/>
      <c r="AD38" s="1007" t="s">
        <v>17</v>
      </c>
      <c r="AE38" s="1007"/>
      <c r="AF38" s="1007"/>
      <c r="AG38" s="1007"/>
      <c r="AH38" s="1007"/>
      <c r="AI38" s="1041"/>
      <c r="AJ38" s="1042"/>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18" t="s">
        <v>2223</v>
      </c>
      <c r="C40" s="1018"/>
      <c r="D40" s="1018"/>
      <c r="E40" s="1018"/>
      <c r="F40" s="1018"/>
      <c r="G40" s="1017" t="str">
        <f>IFERROR(VLOOKUP(Y5,【参考】数式用!AS5:AT27,2,0),"")</f>
        <v/>
      </c>
      <c r="H40" s="1017"/>
      <c r="I40" s="1017"/>
      <c r="J40" s="1017"/>
      <c r="K40" s="1017"/>
      <c r="L40" s="1017"/>
      <c r="M40" s="1017"/>
      <c r="N40" s="1017"/>
      <c r="O40" s="1017"/>
      <c r="P40" s="1017"/>
      <c r="Q40" s="1017"/>
      <c r="R40" s="1017"/>
      <c r="S40" s="1017"/>
      <c r="T40" s="1017"/>
      <c r="U40" s="192"/>
      <c r="V40" s="526" t="str">
        <f>IFERROR(IF(G9="特定加算Ⅰ","✓",""),"")</f>
        <v/>
      </c>
      <c r="W40" s="1025" t="s">
        <v>16</v>
      </c>
      <c r="X40" s="1026"/>
      <c r="Y40" s="1026"/>
      <c r="Z40" s="1027"/>
      <c r="AA40" s="1041" t="s">
        <v>14</v>
      </c>
      <c r="AB40" s="1042"/>
      <c r="AC40" s="220"/>
      <c r="AD40" s="1007" t="s">
        <v>16</v>
      </c>
      <c r="AE40" s="1007"/>
      <c r="AF40" s="1007"/>
      <c r="AG40" s="1007"/>
      <c r="AH40" s="1007"/>
      <c r="AI40" s="1041" t="s">
        <v>14</v>
      </c>
      <c r="AJ40" s="1042"/>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18"/>
      <c r="C41" s="1018"/>
      <c r="D41" s="1018"/>
      <c r="E41" s="1018"/>
      <c r="F41" s="1018"/>
      <c r="G41" s="1017"/>
      <c r="H41" s="1017"/>
      <c r="I41" s="1017"/>
      <c r="J41" s="1017"/>
      <c r="K41" s="1017"/>
      <c r="L41" s="1017"/>
      <c r="M41" s="1017"/>
      <c r="N41" s="1017"/>
      <c r="O41" s="1017"/>
      <c r="P41" s="1017"/>
      <c r="Q41" s="1017"/>
      <c r="R41" s="1017"/>
      <c r="S41" s="1017"/>
      <c r="T41" s="1017"/>
      <c r="U41" s="192"/>
      <c r="V41" s="526" t="str">
        <f>IFERROR(IF(OR(G9="特定加算Ⅱ",G9="特定加算なし"),"✓",""),"")</f>
        <v/>
      </c>
      <c r="W41" s="1025" t="s">
        <v>17</v>
      </c>
      <c r="X41" s="1026"/>
      <c r="Y41" s="1026"/>
      <c r="Z41" s="1027"/>
      <c r="AA41" s="1041"/>
      <c r="AB41" s="1042"/>
      <c r="AC41" s="234" t="s">
        <v>90</v>
      </c>
      <c r="AD41" s="1054"/>
      <c r="AE41" s="1055"/>
      <c r="AF41" s="1055"/>
      <c r="AG41" s="1055"/>
      <c r="AH41" s="1056"/>
      <c r="AI41" s="1041"/>
      <c r="AJ41" s="1042"/>
      <c r="AK41" s="234" t="s">
        <v>90</v>
      </c>
      <c r="AL41" s="1054"/>
      <c r="AM41" s="1055"/>
      <c r="AN41" s="1055"/>
      <c r="AO41" s="1055"/>
      <c r="AP41" s="1056"/>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18"/>
      <c r="C42" s="1018"/>
      <c r="D42" s="1018"/>
      <c r="E42" s="1018"/>
      <c r="F42" s="1018"/>
      <c r="G42" s="1017"/>
      <c r="H42" s="1017"/>
      <c r="I42" s="1017"/>
      <c r="J42" s="1017"/>
      <c r="K42" s="1017"/>
      <c r="L42" s="1017"/>
      <c r="M42" s="1017"/>
      <c r="N42" s="1017"/>
      <c r="O42" s="1017"/>
      <c r="P42" s="1017"/>
      <c r="Q42" s="1017"/>
      <c r="R42" s="1017"/>
      <c r="S42" s="1017"/>
      <c r="T42" s="1017"/>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18" t="s">
        <v>2224</v>
      </c>
      <c r="C44" s="1018"/>
      <c r="D44" s="1018"/>
      <c r="E44" s="1018"/>
      <c r="F44" s="1018"/>
      <c r="G44" s="1017" t="s">
        <v>2161</v>
      </c>
      <c r="H44" s="1017"/>
      <c r="I44" s="1017"/>
      <c r="J44" s="1017"/>
      <c r="K44" s="1017"/>
      <c r="L44" s="1017"/>
      <c r="M44" s="1017"/>
      <c r="N44" s="1017"/>
      <c r="O44" s="1017"/>
      <c r="P44" s="1017"/>
      <c r="Q44" s="1017"/>
      <c r="R44" s="1017"/>
      <c r="S44" s="1017"/>
      <c r="T44" s="1017"/>
      <c r="U44" s="218"/>
      <c r="V44" s="526" t="str">
        <f>IFERROR(IF(OR(G9="特定加算Ⅰ",G9="特定加算Ⅱ"),"✓",""),"")</f>
        <v/>
      </c>
      <c r="W44" s="1025" t="s">
        <v>16</v>
      </c>
      <c r="X44" s="1026"/>
      <c r="Y44" s="1026"/>
      <c r="Z44" s="1027"/>
      <c r="AA44" s="1041" t="s">
        <v>14</v>
      </c>
      <c r="AB44" s="1042"/>
      <c r="AC44" s="220"/>
      <c r="AD44" s="1007" t="s">
        <v>16</v>
      </c>
      <c r="AE44" s="1007"/>
      <c r="AF44" s="1007"/>
      <c r="AG44" s="1007"/>
      <c r="AH44" s="1007"/>
      <c r="AI44" s="1041" t="s">
        <v>14</v>
      </c>
      <c r="AJ44" s="1042"/>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18"/>
      <c r="C45" s="1018"/>
      <c r="D45" s="1018"/>
      <c r="E45" s="1018"/>
      <c r="F45" s="1018"/>
      <c r="G45" s="1017"/>
      <c r="H45" s="1017"/>
      <c r="I45" s="1017"/>
      <c r="J45" s="1017"/>
      <c r="K45" s="1017"/>
      <c r="L45" s="1017"/>
      <c r="M45" s="1017"/>
      <c r="N45" s="1017"/>
      <c r="O45" s="1017"/>
      <c r="P45" s="1017"/>
      <c r="Q45" s="1017"/>
      <c r="R45" s="1017"/>
      <c r="S45" s="1017"/>
      <c r="T45" s="1017"/>
      <c r="U45" s="218"/>
      <c r="V45" s="526" t="str">
        <f>IFERROR(IF(G9="特定加算なし","✓",""),"")</f>
        <v/>
      </c>
      <c r="W45" s="1025" t="s">
        <v>17</v>
      </c>
      <c r="X45" s="1026"/>
      <c r="Y45" s="1026"/>
      <c r="Z45" s="1027"/>
      <c r="AA45" s="1041"/>
      <c r="AB45" s="1042"/>
      <c r="AC45" s="220"/>
      <c r="AD45" s="1007" t="s">
        <v>17</v>
      </c>
      <c r="AE45" s="1007"/>
      <c r="AF45" s="1007"/>
      <c r="AG45" s="1007"/>
      <c r="AH45" s="1007"/>
      <c r="AI45" s="1041"/>
      <c r="AJ45" s="1042"/>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75" t="s">
        <v>2317</v>
      </c>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14"/>
      <c r="C48" s="1015"/>
      <c r="D48" s="1015"/>
      <c r="E48" s="1015"/>
      <c r="F48" s="1016"/>
      <c r="G48" s="1044" t="str">
        <f>IF(F15=4,"R6.4～R6.5",IF(F15=5,"R6.5",""))</f>
        <v>R6.4～R6.5</v>
      </c>
      <c r="H48" s="1044"/>
      <c r="I48" s="1044"/>
      <c r="J48" s="1044"/>
      <c r="K48" s="1044"/>
      <c r="L48" s="1044"/>
      <c r="M48" s="1044"/>
      <c r="N48" s="1044"/>
      <c r="O48" s="1044"/>
      <c r="P48" s="1044"/>
      <c r="Q48" s="1044"/>
      <c r="R48" s="1044"/>
      <c r="S48" s="1044"/>
      <c r="T48" s="1044"/>
      <c r="U48" s="1044"/>
      <c r="V48" s="1044"/>
      <c r="W48" s="1044"/>
      <c r="X48" s="1044"/>
      <c r="Y48" s="1044"/>
      <c r="Z48" s="1044"/>
      <c r="AA48" s="1041" t="s">
        <v>14</v>
      </c>
      <c r="AB48" s="1042"/>
      <c r="AC48" s="1044" t="str">
        <f>IF(OR(F15=4,F15=5),"R6.6","R"&amp;D15&amp;"."&amp;F15)&amp;"～R"&amp;K15&amp;"."&amp;M15</f>
        <v>R6.6～R7.3</v>
      </c>
      <c r="AD48" s="1044"/>
      <c r="AE48" s="1044"/>
      <c r="AF48" s="1044"/>
      <c r="AG48" s="1044"/>
      <c r="AH48" s="1044"/>
      <c r="AS48" s="1013" t="str">
        <f>IFERROR(IF(AND(OR(AP58=1,AP58=2),OR(AP59=1,AP59=2),OR(AP60=1,AP60=2)),"処遇加算Ⅰ",IF(AND(OR(AP58=1,AP58=2),OR(AP59=1,AP59=2),OR(AP60=0,AP60=3)),"処遇加算Ⅱ",IF(OR(OR(AP58=1,AP58=2),OR(AP59=1,AP59=2)),"処遇加算Ⅲ",""))),"")</f>
        <v/>
      </c>
      <c r="AT48" s="1013"/>
      <c r="AU48" s="1013"/>
      <c r="AV48" s="1013"/>
      <c r="AW48" s="1013" t="str">
        <f>IFERROR(IF(AND(OR(AP61=1,AP61=2),AP62=1,AP63=1),"特定加算Ⅰ",IF(AND(OR(AP61=1,AP61=2),AP62=2,AP63=1),"特定加算Ⅱ",IF(OR(AP61=3,AP62=2,AP63=2),"特定加算なし",""))),"")</f>
        <v>特定加算なし</v>
      </c>
      <c r="AX48" s="1013"/>
      <c r="AY48" s="1013"/>
      <c r="AZ48" s="1013"/>
      <c r="BA48" s="1013" t="str">
        <f>IFERROR(IF(AP57=1,"ベア加算",IF(AP57=2,"ベア加算なし","")),"")</f>
        <v/>
      </c>
      <c r="BB48" s="1013"/>
      <c r="BC48" s="1013"/>
      <c r="BD48" s="1013"/>
      <c r="BE48" s="1131" t="str">
        <f>AS48&amp;AW48&amp;BA48</f>
        <v>特定加算なし</v>
      </c>
      <c r="BF48" s="1131"/>
      <c r="BG48" s="1131"/>
      <c r="BH48" s="1131"/>
      <c r="BI48" s="1131"/>
      <c r="BJ48" s="1131"/>
      <c r="BK48" s="1131"/>
      <c r="BL48" s="1131"/>
      <c r="BM48" s="1131"/>
      <c r="BN48" s="1131"/>
      <c r="BO48" s="1131"/>
      <c r="BP48" s="1131"/>
      <c r="BQ48" s="241"/>
      <c r="BR48" s="241"/>
      <c r="BS48" s="241"/>
      <c r="BT48" s="241"/>
      <c r="BU48" s="241"/>
      <c r="BV48" s="241"/>
      <c r="BW48" s="241"/>
      <c r="BX48" s="241"/>
      <c r="BY48" s="241"/>
      <c r="BZ48" s="241"/>
      <c r="CD48" s="242"/>
    </row>
    <row r="49" spans="2:84" ht="18" customHeight="1">
      <c r="B49" s="1019" t="s">
        <v>2163</v>
      </c>
      <c r="C49" s="1020"/>
      <c r="D49" s="1020"/>
      <c r="E49" s="1020"/>
      <c r="F49" s="1021"/>
      <c r="G49" s="1045" t="str">
        <f>IFERROR(IF(AND(OR(AH58=1,AH58=2),OR(AH59=1,AH59=2),OR(AH60=1,AH60=2)),"処遇加算Ⅰ",IF(AND(OR(AH58=1,AH58=2),OR(AH59=1,AH59=2),OR(AH60=0,AH60=3)),"処遇加算Ⅱ",IF(OR(OR(AH58=1,AH58=2),OR(AH59=1,AH59=2)),"処遇加算Ⅲ",""))),"")</f>
        <v/>
      </c>
      <c r="H49" s="1046"/>
      <c r="I49" s="1046"/>
      <c r="J49" s="1046"/>
      <c r="K49" s="1047"/>
      <c r="L49" s="1045" t="str">
        <f>IFERROR(IF(G9="","",IF(AND(OR(AH61=1,AH61=2),AH62=1,AH63=1),"特定加算Ⅰ",IF(AND(OR(AH61=1,AH61=2),AH62=2,AH63=1),"特定加算Ⅱ",IF(OR(AH61=3,AH62=2,AH63=2),"特定加算なし","")))),"")</f>
        <v/>
      </c>
      <c r="M49" s="1046"/>
      <c r="N49" s="1046"/>
      <c r="O49" s="1046"/>
      <c r="P49" s="1163"/>
      <c r="Q49" s="1164" t="str">
        <f>IFERROR(IF(OR(L9="ベア加算",AND(L9="ベア加算なし",AH57=1)),"ベア加算",IF(AH57=2,"ベア加算なし","")),"")</f>
        <v/>
      </c>
      <c r="R49" s="1046"/>
      <c r="S49" s="1046"/>
      <c r="T49" s="1046"/>
      <c r="U49" s="1163"/>
      <c r="V49" s="1165" t="s">
        <v>12</v>
      </c>
      <c r="W49" s="1166"/>
      <c r="X49" s="1166"/>
      <c r="Y49" s="1166"/>
      <c r="Z49" s="1166"/>
      <c r="AA49" s="1043"/>
      <c r="AB49" s="1043"/>
      <c r="AC49" s="1028" t="str">
        <f>IFERROR(VLOOKUP(BE48,【参考】数式用2!E6:F23,2,FALSE),"")</f>
        <v/>
      </c>
      <c r="AD49" s="1029"/>
      <c r="AE49" s="1029"/>
      <c r="AF49" s="1029"/>
      <c r="AG49" s="1029"/>
      <c r="AH49" s="1030"/>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4" ht="18" customHeight="1" thickBot="1">
      <c r="B50" s="1019" t="s">
        <v>2164</v>
      </c>
      <c r="C50" s="1020"/>
      <c r="D50" s="1020"/>
      <c r="E50" s="1020"/>
      <c r="F50" s="1021"/>
      <c r="G50" s="1031" t="str">
        <f>IFERROR(VLOOKUP(Y5,【参考】数式用!$A$5:$J$27,MATCH(G49,【参考】数式用!$B$4:$J$4,0)+1,0),"")</f>
        <v/>
      </c>
      <c r="H50" s="1032"/>
      <c r="I50" s="1032"/>
      <c r="J50" s="1032"/>
      <c r="K50" s="1033"/>
      <c r="L50" s="1031" t="str">
        <f>IFERROR(VLOOKUP(Y5,【参考】数式用!$A$5:$J$27,MATCH(L49,【参考】数式用!$B$4:$J$4,0)+1,0),"")</f>
        <v/>
      </c>
      <c r="M50" s="1032"/>
      <c r="N50" s="1032"/>
      <c r="O50" s="1032"/>
      <c r="P50" s="1034"/>
      <c r="Q50" s="1035" t="str">
        <f>IFERROR(VLOOKUP(Y5,【参考】数式用!$A$5:$J$27,MATCH(Q49,【参考】数式用!$B$4:$J$4,0)+1,0),"")</f>
        <v/>
      </c>
      <c r="R50" s="1032"/>
      <c r="S50" s="1032"/>
      <c r="T50" s="1032"/>
      <c r="U50" s="1034"/>
      <c r="V50" s="1036">
        <f>SUM(G50,L50,Q50)</f>
        <v>0</v>
      </c>
      <c r="W50" s="1037"/>
      <c r="X50" s="1037"/>
      <c r="Y50" s="1037"/>
      <c r="Z50" s="1037"/>
      <c r="AA50" s="1043"/>
      <c r="AB50" s="1043"/>
      <c r="AC50" s="1038" t="str">
        <f>IFERROR(VLOOKUP(Y5,【参考】数式用!$A$5:$AB$27,MATCH(AC49,【参考】数式用!$B$4:$AB$4,0)+1,FALSE),"")</f>
        <v/>
      </c>
      <c r="AD50" s="1039"/>
      <c r="AE50" s="1039"/>
      <c r="AF50" s="1039"/>
      <c r="AG50" s="1039"/>
      <c r="AH50" s="1040"/>
      <c r="AS50" s="1012" t="s">
        <v>2195</v>
      </c>
      <c r="AT50" s="1012"/>
      <c r="AU50" s="1012"/>
      <c r="AV50" s="1012"/>
      <c r="AW50" s="1012" t="s">
        <v>2196</v>
      </c>
      <c r="AX50" s="1012"/>
      <c r="AY50" s="1012"/>
      <c r="AZ50" s="1012"/>
      <c r="BA50" s="1012" t="s">
        <v>15</v>
      </c>
      <c r="BB50" s="1012"/>
      <c r="BC50" s="1012"/>
      <c r="BD50" s="1012"/>
      <c r="BE50" s="1012" t="s">
        <v>2197</v>
      </c>
      <c r="BF50" s="1012"/>
      <c r="BG50" s="1012"/>
      <c r="BH50" s="1012"/>
      <c r="BI50" s="1012" t="s">
        <v>2200</v>
      </c>
      <c r="BJ50" s="1012"/>
      <c r="BK50" s="1012"/>
      <c r="BL50" s="1012"/>
      <c r="BM50" s="241"/>
      <c r="BN50" s="1012" t="s">
        <v>2199</v>
      </c>
      <c r="BO50" s="1012"/>
      <c r="BP50" s="1012"/>
      <c r="BQ50" s="1012"/>
      <c r="BR50" s="1012"/>
      <c r="BS50" s="1012"/>
      <c r="BT50" s="241"/>
      <c r="BV50" s="979" t="s">
        <v>2202</v>
      </c>
      <c r="BW50" s="980"/>
      <c r="BX50" s="980"/>
      <c r="BY50" s="980"/>
      <c r="BZ50" s="980"/>
      <c r="CA50" s="981"/>
      <c r="CD50" s="242"/>
    </row>
    <row r="51" spans="2:84" ht="17.25" customHeight="1">
      <c r="B51" s="1022" t="s">
        <v>2294</v>
      </c>
      <c r="C51" s="1023"/>
      <c r="D51" s="1023"/>
      <c r="E51" s="1023"/>
      <c r="F51" s="1024"/>
      <c r="G51" s="1050" t="str">
        <f>IFERROR(ROUNDDOWN(ROUND(AM5*G50,0)*P5,0)*H53,"")</f>
        <v/>
      </c>
      <c r="H51" s="1050"/>
      <c r="I51" s="1050"/>
      <c r="J51" s="1050"/>
      <c r="K51" s="148" t="s">
        <v>2289</v>
      </c>
      <c r="L51" s="1049" t="str">
        <f>IFERROR(ROUNDDOWN(ROUND(AM5*L50,0)*P5,0)*H53,"")</f>
        <v/>
      </c>
      <c r="M51" s="1050"/>
      <c r="N51" s="1050"/>
      <c r="O51" s="1050"/>
      <c r="P51" s="148" t="s">
        <v>2289</v>
      </c>
      <c r="Q51" s="1049" t="str">
        <f>IFERROR(ROUNDDOWN(ROUND(AM5*Q50,0)*P5,0)*H53,"")</f>
        <v/>
      </c>
      <c r="R51" s="1050"/>
      <c r="S51" s="1050"/>
      <c r="T51" s="1050"/>
      <c r="U51" s="149" t="s">
        <v>2289</v>
      </c>
      <c r="V51" s="1158">
        <f>IFERROR(SUM(G51,L51,Q51),"")</f>
        <v>0</v>
      </c>
      <c r="W51" s="1159"/>
      <c r="X51" s="1159"/>
      <c r="Y51" s="1159"/>
      <c r="Z51" s="150" t="s">
        <v>2289</v>
      </c>
      <c r="AB51" s="151"/>
      <c r="AC51" s="1049" t="str">
        <f>IFERROR(ROUNDDOWN(ROUND(AM5*AC50,0)*P5,0)*AD53,"")</f>
        <v/>
      </c>
      <c r="AD51" s="1050"/>
      <c r="AE51" s="1050"/>
      <c r="AF51" s="1050"/>
      <c r="AG51" s="1050"/>
      <c r="AH51" s="149" t="s">
        <v>2289</v>
      </c>
      <c r="AS51" s="1011" t="str">
        <f>IFERROR(ROUNDDOWN(ROUND(AM5*(G50-B10),0)*P5,0)*H53,"")</f>
        <v/>
      </c>
      <c r="AT51" s="1011"/>
      <c r="AU51" s="1011"/>
      <c r="AV51" s="1011"/>
      <c r="AW51" s="1011" t="str">
        <f>IFERROR(ROUNDDOWN(ROUND(AM5*(L50-G10),0)*P5,0)*H53,"")</f>
        <v/>
      </c>
      <c r="AX51" s="1011"/>
      <c r="AY51" s="1011"/>
      <c r="AZ51" s="1011"/>
      <c r="BA51" s="1011" t="str">
        <f>IFERROR(ROUNDDOWN(ROUND(AM5*(Q50-L10),0)*P5,0)*H53,"")</f>
        <v/>
      </c>
      <c r="BB51" s="1011"/>
      <c r="BC51" s="1011"/>
      <c r="BD51" s="1011"/>
      <c r="BE51" s="1011" t="str">
        <f>IFERROR(ROUNDDOWN(ROUND(AM5*(AC50-Q10),0)*P5,0)*AD53,"")</f>
        <v/>
      </c>
      <c r="BF51" s="1011"/>
      <c r="BG51" s="1011"/>
      <c r="BH51" s="1011"/>
      <c r="BI51" s="1011">
        <f>SUM(AS51:BH51)</f>
        <v>0</v>
      </c>
      <c r="BJ51" s="1011"/>
      <c r="BK51" s="1011"/>
      <c r="BL51" s="1011"/>
      <c r="BM51" s="241"/>
      <c r="BN51" s="1011" t="str">
        <f>IFERROR(ROUNDDOWN(ROUNDDOWN(ROUND(AM5*(VLOOKUP(Y5,【参考】数式用!$A$5:$AB$27,14,FALSE)),0)*P5,0)*AD53*0.5,0),"")</f>
        <v/>
      </c>
      <c r="BO51" s="1011"/>
      <c r="BP51" s="1011"/>
      <c r="BQ51" s="1011"/>
      <c r="BR51" s="1011"/>
      <c r="BS51" s="1011"/>
      <c r="BT51" s="241"/>
      <c r="BV51" s="982">
        <f>IF(AND(Q49="ベア加算なし",BA48="ベア加算"),ROUNDDOWN(ROUND(AM5*VLOOKUP(Y5,【参考】数式用!$A$5:$AB$27,9,FALSE),0)*P5,0)*AD53,0)</f>
        <v>0</v>
      </c>
      <c r="BW51" s="983"/>
      <c r="BX51" s="983"/>
      <c r="BY51" s="983"/>
      <c r="BZ51" s="983"/>
      <c r="CA51" s="984"/>
      <c r="CD51" s="242"/>
    </row>
    <row r="52" spans="2:84" ht="13.5" customHeight="1">
      <c r="B52" s="1022"/>
      <c r="C52" s="1023"/>
      <c r="D52" s="1023"/>
      <c r="E52" s="1023"/>
      <c r="F52" s="1024"/>
      <c r="G52" s="1053" t="str">
        <f>IFERROR("("&amp;TEXT(G51/H53,"#,##0円")&amp;"/月)","")</f>
        <v/>
      </c>
      <c r="H52" s="1048"/>
      <c r="I52" s="1048"/>
      <c r="J52" s="1048"/>
      <c r="K52" s="1048"/>
      <c r="L52" s="1048" t="str">
        <f>IFERROR("("&amp;TEXT(L51/H53,"#,##0円")&amp;"/月)","")</f>
        <v/>
      </c>
      <c r="M52" s="1048"/>
      <c r="N52" s="1048"/>
      <c r="O52" s="1048"/>
      <c r="P52" s="1048"/>
      <c r="Q52" s="1048" t="str">
        <f>IFERROR("("&amp;TEXT(Q51/H53,"#,##0円")&amp;"/月)","")</f>
        <v/>
      </c>
      <c r="R52" s="1048"/>
      <c r="S52" s="1048"/>
      <c r="T52" s="1048"/>
      <c r="U52" s="1048"/>
      <c r="V52" s="1048" t="str">
        <f>IFERROR("("&amp;TEXT(V51/H53,"#,##0円")&amp;"/月)","")</f>
        <v>(0円/月)</v>
      </c>
      <c r="W52" s="1048"/>
      <c r="X52" s="1048"/>
      <c r="Y52" s="1048"/>
      <c r="Z52" s="1048"/>
      <c r="AB52" s="151"/>
      <c r="AC52" s="1051" t="str">
        <f>IFERROR("("&amp;TEXT(AC51/AD53,"#,##0円")&amp;"/月)","")</f>
        <v/>
      </c>
      <c r="AD52" s="1052"/>
      <c r="AE52" s="1052"/>
      <c r="AF52" s="1052"/>
      <c r="AG52" s="1052"/>
      <c r="AH52" s="1053"/>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4"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4" ht="6" customHeight="1">
      <c r="BX54" s="248"/>
    </row>
    <row r="55" spans="2:84" ht="18" customHeight="1"/>
    <row r="56" spans="2:84" ht="23.25" customHeight="1">
      <c r="U56" s="1131" t="s">
        <v>244</v>
      </c>
      <c r="V56" s="1131"/>
      <c r="W56" s="1131"/>
      <c r="X56" s="1131"/>
      <c r="Y56" s="1131"/>
      <c r="Z56" s="1131"/>
      <c r="AA56" s="245"/>
      <c r="AB56" s="249"/>
      <c r="AC56" s="1131" t="str">
        <f>IF(F15=4,"R6.4～R6.5",IF(F15=5,"R6.5",""))</f>
        <v>R6.4～R6.5</v>
      </c>
      <c r="AD56" s="1131"/>
      <c r="AE56" s="1131"/>
      <c r="AF56" s="1131"/>
      <c r="AG56" s="1131"/>
      <c r="AH56" s="1131"/>
      <c r="AI56" s="250"/>
      <c r="AJ56" s="249"/>
      <c r="AK56" s="1131" t="str">
        <f>IF(OR(F15=4,F15=5),"R6.6","R"&amp;D15&amp;"."&amp;F15)&amp;"～R"&amp;K15&amp;"."&amp;M15</f>
        <v>R6.6～R7.3</v>
      </c>
      <c r="AL56" s="1131"/>
      <c r="AM56" s="1131"/>
      <c r="AN56" s="1131"/>
      <c r="AO56" s="1131"/>
      <c r="AP56" s="1131"/>
      <c r="AQ56" s="245"/>
      <c r="AR56" s="245"/>
      <c r="AS56" s="1169" t="s">
        <v>2420</v>
      </c>
      <c r="AT56" s="1169"/>
      <c r="AU56" s="1169"/>
      <c r="AV56" s="1169"/>
      <c r="AW56" s="1169" t="s">
        <v>2419</v>
      </c>
      <c r="AX56" s="1169"/>
      <c r="AY56" s="1169"/>
      <c r="AZ56" s="1169"/>
    </row>
    <row r="57" spans="2:84" ht="15.95" customHeight="1">
      <c r="U57" s="1012" t="s">
        <v>2203</v>
      </c>
      <c r="V57" s="1012"/>
      <c r="W57" s="1012"/>
      <c r="X57" s="1012"/>
      <c r="Y57" s="1012"/>
      <c r="Z57" s="527" t="str">
        <f>IF(AND(B9&lt;&gt;"処遇加算なし",F15=4),IF(V21="✓",1,IF(V22="✓",2,"")),"")</f>
        <v/>
      </c>
      <c r="AA57" s="245"/>
      <c r="AB57" s="249"/>
      <c r="AC57" s="1012" t="s">
        <v>2203</v>
      </c>
      <c r="AD57" s="1012"/>
      <c r="AE57" s="1012"/>
      <c r="AF57" s="1012"/>
      <c r="AG57" s="1012"/>
      <c r="AH57" s="170">
        <f>IF(AND(F15&lt;&gt;4,F15&lt;&gt;5),0,IF(AT8="○",1,0))</f>
        <v>0</v>
      </c>
      <c r="AI57" s="253"/>
      <c r="AJ57" s="249"/>
      <c r="AK57" s="1012" t="s">
        <v>2203</v>
      </c>
      <c r="AL57" s="1012"/>
      <c r="AM57" s="1012"/>
      <c r="AN57" s="1012"/>
      <c r="AO57" s="1012"/>
      <c r="AP57" s="170">
        <f>IF(AT8="○",1,0)</f>
        <v>0</v>
      </c>
      <c r="AQ57" s="245"/>
      <c r="AR57" s="245"/>
      <c r="AS57" s="1177"/>
      <c r="AT57" s="1177"/>
      <c r="AU57" s="1177"/>
      <c r="AV57" s="1177"/>
      <c r="AW57" s="1170"/>
      <c r="AX57" s="1170"/>
      <c r="AY57" s="1170"/>
      <c r="AZ57" s="1170"/>
      <c r="BH57" s="251"/>
      <c r="BJ57" s="251"/>
      <c r="BK57" s="251"/>
      <c r="BL57" s="251"/>
      <c r="BM57" s="251"/>
      <c r="BN57" s="251"/>
      <c r="BO57" s="251"/>
      <c r="BP57" s="251"/>
      <c r="BQ57" s="251"/>
      <c r="BR57" s="251"/>
      <c r="BS57" s="251"/>
      <c r="BT57" s="251"/>
      <c r="BU57" s="251"/>
      <c r="BV57" s="251"/>
      <c r="BW57" s="251"/>
      <c r="BX57" s="251"/>
      <c r="BZ57" s="254"/>
    </row>
    <row r="58" spans="2:84" ht="15.95" customHeight="1">
      <c r="U58" s="1130" t="s">
        <v>2204</v>
      </c>
      <c r="V58" s="1130"/>
      <c r="W58" s="1130"/>
      <c r="X58" s="1130"/>
      <c r="Y58" s="1130"/>
      <c r="Z58" s="527" t="str">
        <f>IF(AND(B9&lt;&gt;"処遇加算なし",F15=4),IF(V24="✓",1,IF(V25="✓",2,IF(V26="✓",3,""))),"")</f>
        <v/>
      </c>
      <c r="AA58" s="245"/>
      <c r="AB58" s="249"/>
      <c r="AC58" s="1130" t="s">
        <v>2204</v>
      </c>
      <c r="AD58" s="1130"/>
      <c r="AE58" s="1130"/>
      <c r="AF58" s="1130"/>
      <c r="AG58" s="1130"/>
      <c r="AH58" s="170">
        <f>IF(AND(F15&lt;&gt;4,F15&lt;&gt;5),0,IF(AU8="○",1,3))</f>
        <v>3</v>
      </c>
      <c r="AI58" s="253"/>
      <c r="AJ58" s="249"/>
      <c r="AK58" s="1130" t="s">
        <v>2204</v>
      </c>
      <c r="AL58" s="1130"/>
      <c r="AM58" s="1130"/>
      <c r="AN58" s="1130"/>
      <c r="AO58" s="1130"/>
      <c r="AP58" s="170">
        <f>IF(AU8="○",1,3)</f>
        <v>3</v>
      </c>
      <c r="AQ58" s="245"/>
      <c r="AR58" s="245"/>
      <c r="AS58" s="1012" t="str">
        <f>IF(OR(AND(Z58=1,AH58=3),AND(Z58=1,AP58=3),AND(Z58=2,AH58=3,AH59=3),AND(Z58=2,AP58=3,AP59=3)),"○","")</f>
        <v/>
      </c>
      <c r="AT58" s="1012"/>
      <c r="AU58" s="1012"/>
      <c r="AV58" s="1012"/>
      <c r="AW58" s="1012" t="str">
        <f>IF(OR(AND(Z58=1,AH58=2),AND(Z58=1,AP58=2),AND(Z58=2,AH58=2,AH59=2),AND(Z58=2,AP58=2,AP59=2)),"○","")</f>
        <v/>
      </c>
      <c r="AX58" s="1012"/>
      <c r="AY58" s="1012"/>
      <c r="AZ58" s="1012"/>
      <c r="BH58" s="251"/>
      <c r="BJ58" s="251"/>
      <c r="BK58" s="251"/>
      <c r="BL58" s="251"/>
      <c r="BM58" s="251"/>
      <c r="BN58" s="251"/>
      <c r="BO58" s="251"/>
      <c r="BP58" s="251"/>
      <c r="BQ58" s="251"/>
      <c r="BR58" s="251"/>
      <c r="BS58" s="251"/>
      <c r="BT58" s="251"/>
      <c r="BU58" s="251"/>
      <c r="BV58" s="251"/>
      <c r="BW58" s="251"/>
      <c r="BX58" s="251"/>
      <c r="BZ58" s="254"/>
    </row>
    <row r="59" spans="2:84" ht="15.95" customHeight="1">
      <c r="U59" s="1130" t="s">
        <v>2205</v>
      </c>
      <c r="V59" s="1130"/>
      <c r="W59" s="1130"/>
      <c r="X59" s="1130"/>
      <c r="Y59" s="1130"/>
      <c r="Z59" s="527" t="str">
        <f>IF(AND(B9&lt;&gt;"処遇加算なし",F15=4),IF(V28="✓",1,IF(V29="✓",2,IF(V30="✓",3,""))),"")</f>
        <v/>
      </c>
      <c r="AA59" s="245"/>
      <c r="AB59" s="249"/>
      <c r="AC59" s="1130" t="s">
        <v>2205</v>
      </c>
      <c r="AD59" s="1130"/>
      <c r="AE59" s="1130"/>
      <c r="AF59" s="1130"/>
      <c r="AG59" s="1130"/>
      <c r="AH59" s="170">
        <f>IF(AND(F15&lt;&gt;4,F15&lt;&gt;5),0,IF(AV8="○",1,3))</f>
        <v>3</v>
      </c>
      <c r="AI59" s="253"/>
      <c r="AJ59" s="249"/>
      <c r="AK59" s="1130" t="s">
        <v>2205</v>
      </c>
      <c r="AL59" s="1130"/>
      <c r="AM59" s="1130"/>
      <c r="AN59" s="1130"/>
      <c r="AO59" s="1130"/>
      <c r="AP59" s="170">
        <f>IF(AV8="○",1,3)</f>
        <v>3</v>
      </c>
      <c r="AQ59" s="245"/>
      <c r="AR59" s="245"/>
      <c r="AS59" s="1012" t="str">
        <f>IF(OR(AND(Z59=1,AH59=3),AND(Z59=1,AP59=3),AND(Z59=2,AH58=3,AH59=3),AND(Z59=2,AP58=3,AP59=3)),"○","")</f>
        <v/>
      </c>
      <c r="AT59" s="1012"/>
      <c r="AU59" s="1012"/>
      <c r="AV59" s="1012"/>
      <c r="AW59" s="1012" t="str">
        <f>IF(OR(AND(Z59=1,AH58=2),AND(Z59=1,AP58=2),AND(Z59=2,AH58=2,AH59=2),AND(Z59=2,AP58=2,AP59=2)),"○","")</f>
        <v/>
      </c>
      <c r="AX59" s="1012"/>
      <c r="AY59" s="1012"/>
      <c r="AZ59" s="1012"/>
      <c r="BH59" s="251"/>
      <c r="BJ59" s="251"/>
      <c r="BK59" s="251"/>
      <c r="BL59" s="251"/>
      <c r="BM59" s="251"/>
      <c r="BN59" s="251"/>
      <c r="BO59" s="251"/>
      <c r="BP59" s="251"/>
      <c r="BQ59" s="251"/>
      <c r="BR59" s="251"/>
      <c r="BS59" s="251"/>
      <c r="BT59" s="251"/>
      <c r="BU59" s="251"/>
      <c r="BV59" s="251"/>
      <c r="BW59" s="251"/>
      <c r="BX59" s="251"/>
      <c r="BZ59" s="254"/>
    </row>
    <row r="60" spans="2:84" ht="15.95" customHeight="1">
      <c r="U60" s="1130" t="s">
        <v>2206</v>
      </c>
      <c r="V60" s="1130"/>
      <c r="W60" s="1130"/>
      <c r="X60" s="1130"/>
      <c r="Y60" s="1130"/>
      <c r="Z60" s="527" t="str">
        <f>IF(AND(B9&lt;&gt;"処遇加算なし",F15=4),IF(V32="✓",1,IF(V33="✓",2,"")),"")</f>
        <v/>
      </c>
      <c r="AA60" s="245"/>
      <c r="AB60" s="249"/>
      <c r="AC60" s="1130" t="s">
        <v>2206</v>
      </c>
      <c r="AD60" s="1130"/>
      <c r="AE60" s="1130"/>
      <c r="AF60" s="1130"/>
      <c r="AG60" s="1130"/>
      <c r="AH60" s="170">
        <f>IF(AND(F15&lt;&gt;4,F15&lt;&gt;5),0,IF(AW8="○",1,3))</f>
        <v>3</v>
      </c>
      <c r="AI60" s="253"/>
      <c r="AJ60" s="249"/>
      <c r="AK60" s="1130" t="s">
        <v>2206</v>
      </c>
      <c r="AL60" s="1130"/>
      <c r="AM60" s="1130"/>
      <c r="AN60" s="1130"/>
      <c r="AO60" s="1130"/>
      <c r="AP60" s="170">
        <f>IF(AW8="○",1,3)</f>
        <v>3</v>
      </c>
      <c r="AQ60" s="245"/>
      <c r="AR60" s="245"/>
      <c r="AS60" s="1171" t="str">
        <f>IF(OR(AND(Z60=1,AH60=3),AND(Z60=1,AP60=3)),"○","")</f>
        <v/>
      </c>
      <c r="AT60" s="1171"/>
      <c r="AU60" s="1171"/>
      <c r="AV60" s="1171"/>
      <c r="AW60" s="1171" t="str">
        <f>IF(OR(AND(Z60=1,AH60=2),AND(Z60=1,AP60=2)),"○","")</f>
        <v/>
      </c>
      <c r="AX60" s="1171"/>
      <c r="AY60" s="1171"/>
      <c r="AZ60" s="1171"/>
      <c r="BH60" s="251"/>
      <c r="BJ60" s="251"/>
      <c r="BK60" s="251"/>
      <c r="BL60" s="251"/>
      <c r="BM60" s="251"/>
      <c r="BN60" s="251"/>
      <c r="BO60" s="251"/>
      <c r="BP60" s="251"/>
      <c r="BQ60" s="251"/>
      <c r="BR60" s="251"/>
      <c r="BS60" s="251"/>
      <c r="BT60" s="251"/>
      <c r="BU60" s="251"/>
      <c r="BV60" s="251"/>
      <c r="BW60" s="251"/>
      <c r="BX60" s="251"/>
      <c r="BZ60" s="254"/>
    </row>
    <row r="61" spans="2:84" ht="15.95" customHeight="1">
      <c r="U61" s="1130" t="s">
        <v>2207</v>
      </c>
      <c r="V61" s="1130"/>
      <c r="W61" s="1130"/>
      <c r="X61" s="1130"/>
      <c r="Y61" s="1130"/>
      <c r="Z61" s="527" t="str">
        <f>IF(AND(B9&lt;&gt;"処遇加算なし",F15=4),IF(V36="✓",1,IF(V37="✓",2,"")),"")</f>
        <v/>
      </c>
      <c r="AA61" s="245"/>
      <c r="AB61" s="249"/>
      <c r="AC61" s="1130" t="s">
        <v>2207</v>
      </c>
      <c r="AD61" s="1130"/>
      <c r="AE61" s="1130"/>
      <c r="AF61" s="1130"/>
      <c r="AG61" s="1130"/>
      <c r="AH61" s="170">
        <f>IF(AND(F15&lt;&gt;4,F15&lt;&gt;5),0,IF(AX8="○",1,2))</f>
        <v>2</v>
      </c>
      <c r="AI61" s="253"/>
      <c r="AJ61" s="249"/>
      <c r="AK61" s="1130" t="s">
        <v>2207</v>
      </c>
      <c r="AL61" s="1130"/>
      <c r="AM61" s="1130"/>
      <c r="AN61" s="1130"/>
      <c r="AO61" s="1130"/>
      <c r="AP61" s="170">
        <f>IF(AX8="○",1,2)</f>
        <v>2</v>
      </c>
      <c r="AQ61" s="245"/>
      <c r="AR61" s="245"/>
      <c r="AS61" s="1012" t="str">
        <f>IF(OR(AND(Z61=1,AH61=2),AND(Z61=1,AP61=2)),"○","")</f>
        <v/>
      </c>
      <c r="AT61" s="1012"/>
      <c r="AU61" s="1012"/>
      <c r="AV61" s="1012"/>
      <c r="AW61" s="1172" t="str">
        <f>IF(OR((AD61-AL61)&lt;0,(AD61-AT61)&lt;0),"!","")</f>
        <v/>
      </c>
      <c r="AX61" s="1172"/>
      <c r="AY61" s="1172"/>
      <c r="AZ61" s="1172"/>
      <c r="BH61" s="251"/>
      <c r="BJ61" s="251"/>
      <c r="BK61" s="251"/>
      <c r="BL61" s="251"/>
      <c r="BM61" s="251"/>
      <c r="BN61" s="251"/>
      <c r="BO61" s="251"/>
      <c r="BP61" s="251"/>
      <c r="BQ61" s="251"/>
      <c r="BR61" s="251"/>
      <c r="BS61" s="251"/>
      <c r="BT61" s="251"/>
      <c r="BU61" s="251"/>
      <c r="BV61" s="251"/>
      <c r="BW61" s="251"/>
      <c r="BX61" s="251"/>
      <c r="BZ61" s="254"/>
    </row>
    <row r="62" spans="2:84" ht="15.95" customHeight="1">
      <c r="U62" s="1130" t="s">
        <v>2208</v>
      </c>
      <c r="V62" s="1130"/>
      <c r="W62" s="1130"/>
      <c r="X62" s="1130"/>
      <c r="Y62" s="1130"/>
      <c r="Z62" s="527" t="str">
        <f>IF(AND(B9&lt;&gt;"処遇加算なし",F15=4),IF(V40="✓",1,IF(V41="✓",2,"")),"")</f>
        <v/>
      </c>
      <c r="AA62" s="245"/>
      <c r="AB62" s="249"/>
      <c r="AC62" s="1130" t="s">
        <v>2208</v>
      </c>
      <c r="AD62" s="1130"/>
      <c r="AE62" s="1130"/>
      <c r="AF62" s="1130"/>
      <c r="AG62" s="1130"/>
      <c r="AH62" s="170">
        <f>IF(AND(F15&lt;&gt;4,F15&lt;&gt;5),0,IF(AY8="○",1,2))</f>
        <v>2</v>
      </c>
      <c r="AI62" s="253"/>
      <c r="AJ62" s="249"/>
      <c r="AK62" s="1130" t="s">
        <v>2208</v>
      </c>
      <c r="AL62" s="1130"/>
      <c r="AM62" s="1130"/>
      <c r="AN62" s="1130"/>
      <c r="AO62" s="1130"/>
      <c r="AP62" s="170">
        <f>IF(AY8="○",1,2)</f>
        <v>2</v>
      </c>
      <c r="AQ62" s="245"/>
      <c r="AR62" s="245"/>
      <c r="AS62" s="1012" t="str">
        <f>IF(OR(AND(Z62=1,AH62=2),AND(Z62=1,AP62=2)),"○","")</f>
        <v/>
      </c>
      <c r="AT62" s="1012"/>
      <c r="AU62" s="1012"/>
      <c r="AV62" s="1012"/>
      <c r="AW62" s="1172" t="str">
        <f>IF(OR((AD62-AL62)&lt;0,(AD62-AT62)&lt;0),"!","")</f>
        <v/>
      </c>
      <c r="AX62" s="1172"/>
      <c r="AY62" s="1172"/>
      <c r="AZ62" s="1172"/>
      <c r="BH62" s="251"/>
      <c r="BJ62" s="251"/>
      <c r="BK62" s="251"/>
      <c r="BL62" s="251"/>
      <c r="BM62" s="251"/>
      <c r="BN62" s="251"/>
      <c r="BO62" s="251"/>
      <c r="BP62" s="251"/>
      <c r="BQ62" s="251"/>
      <c r="BR62" s="251"/>
      <c r="BS62" s="251"/>
      <c r="BT62" s="251"/>
      <c r="BU62" s="251"/>
      <c r="BV62" s="251"/>
      <c r="BW62" s="251"/>
      <c r="BX62" s="251"/>
      <c r="BZ62" s="254"/>
    </row>
    <row r="63" spans="2:84" ht="15.95" customHeight="1">
      <c r="U63" s="1012" t="s">
        <v>2209</v>
      </c>
      <c r="V63" s="1012"/>
      <c r="W63" s="1012"/>
      <c r="X63" s="1012"/>
      <c r="Y63" s="1012"/>
      <c r="Z63" s="527" t="str">
        <f>IF(AND(B9&lt;&gt;"処遇加算なし",F15=4),IF(V44="✓",1,IF(V45="✓",2,"")),"")</f>
        <v/>
      </c>
      <c r="AA63" s="245"/>
      <c r="AB63" s="249"/>
      <c r="AC63" s="1012" t="s">
        <v>2209</v>
      </c>
      <c r="AD63" s="1012"/>
      <c r="AE63" s="1012"/>
      <c r="AF63" s="1012"/>
      <c r="AG63" s="1012"/>
      <c r="AH63" s="170">
        <f>IF(AND(F15&lt;&gt;4,F15&lt;&gt;5),0,IF(AZ8="○",1,2))</f>
        <v>2</v>
      </c>
      <c r="AI63" s="253"/>
      <c r="AJ63" s="249"/>
      <c r="AK63" s="1012" t="s">
        <v>2209</v>
      </c>
      <c r="AL63" s="1012"/>
      <c r="AM63" s="1012"/>
      <c r="AN63" s="1012"/>
      <c r="AO63" s="1012"/>
      <c r="AP63" s="170">
        <f>IF(AZ8="○",1,2)</f>
        <v>2</v>
      </c>
      <c r="AQ63" s="245"/>
      <c r="AR63" s="245"/>
      <c r="AS63" s="1012" t="str">
        <f>IF(OR(AND(Z63=1,AH63=2),AND(Z63=1,AP63=2)),"○","")</f>
        <v/>
      </c>
      <c r="AT63" s="1012"/>
      <c r="AU63" s="1012"/>
      <c r="AV63" s="1012"/>
      <c r="AW63" s="1172" t="str">
        <f>IF(OR((AD63-AL63)&lt;0,(AD63-AT63)&lt;0),"!","")</f>
        <v/>
      </c>
      <c r="AX63" s="1172"/>
      <c r="AY63" s="1172"/>
      <c r="AZ63" s="1172"/>
      <c r="BH63" s="251"/>
      <c r="BJ63" s="251"/>
      <c r="BK63" s="251"/>
      <c r="BL63" s="251"/>
      <c r="BM63" s="251"/>
      <c r="BN63" s="251"/>
      <c r="BO63" s="251"/>
      <c r="BP63" s="251"/>
      <c r="BQ63" s="251"/>
      <c r="BR63" s="251"/>
      <c r="BS63" s="251"/>
      <c r="BT63" s="251"/>
      <c r="BU63" s="251"/>
      <c r="BV63" s="251"/>
      <c r="BW63" s="251"/>
      <c r="BX63" s="251"/>
      <c r="BZ63" s="254"/>
    </row>
    <row r="64" spans="2:84"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SUM(事業所個票５!BU51)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H5Rs3YnRJJeMhTLnq1VfVHS5iteNmDRfr+P5GctmbETdpvebcrlRlZHEYsEs9QWXpA1iJ+P7e21KIPGzJEL9Mg==" saltValue="eTXEBPiBOfKpqqe7iN1VbQ=="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185" priority="26">
      <formula>OR($AS$44="－",$AS$44="")</formula>
    </cfRule>
  </conditionalFormatting>
  <conditionalFormatting sqref="V21:AP22">
    <cfRule type="expression" dxfId="184" priority="29">
      <formula>$L$9="ベア加算"</formula>
    </cfRule>
  </conditionalFormatting>
  <conditionalFormatting sqref="B21:U22">
    <cfRule type="expression" dxfId="183" priority="30">
      <formula>$L$9="ベア加算"</formula>
    </cfRule>
  </conditionalFormatting>
  <conditionalFormatting sqref="B12:S12">
    <cfRule type="expression" dxfId="182" priority="25">
      <formula>OR($B$9="",$G$9="",$L$9="")</formula>
    </cfRule>
  </conditionalFormatting>
  <conditionalFormatting sqref="V10:AP12">
    <cfRule type="expression" dxfId="181" priority="24">
      <formula>$V$11=""</formula>
    </cfRule>
  </conditionalFormatting>
  <conditionalFormatting sqref="V13:AP16">
    <cfRule type="expression" dxfId="180" priority="23">
      <formula>$V$14=""</formula>
    </cfRule>
  </conditionalFormatting>
  <conditionalFormatting sqref="AS20:BH22">
    <cfRule type="expression" dxfId="179" priority="31">
      <formula>OR($AS$20="－",$AS$20="")</formula>
    </cfRule>
  </conditionalFormatting>
  <conditionalFormatting sqref="AT14:AZ16">
    <cfRule type="expression" dxfId="178" priority="22">
      <formula>$V$14=""</formula>
    </cfRule>
  </conditionalFormatting>
  <conditionalFormatting sqref="AT11:AZ12">
    <cfRule type="expression" dxfId="177" priority="21">
      <formula>$V$11=""</formula>
    </cfRule>
  </conditionalFormatting>
  <conditionalFormatting sqref="P5:R5">
    <cfRule type="expression" dxfId="176" priority="20">
      <formula>OR($Y$5="訪問型サービス（総合事業）",$Y$5="通所型サービス（総合事業）")</formula>
    </cfRule>
  </conditionalFormatting>
  <conditionalFormatting sqref="P15">
    <cfRule type="expression" dxfId="175" priority="19">
      <formula>OR($P$15&lt;1,$P$15&gt;12)</formula>
    </cfRule>
  </conditionalFormatting>
  <conditionalFormatting sqref="B8:S8 V7:Z16 AA8:AP9 AA11:AP12 AA14:AP16 V20:Z45 B10:S11 Q9:S9">
    <cfRule type="expression" dxfId="174" priority="18">
      <formula>$F$15&lt;&gt;4</formula>
    </cfRule>
  </conditionalFormatting>
  <conditionalFormatting sqref="AA21:AB45 AA48:AB50">
    <cfRule type="expression" dxfId="173" priority="33">
      <formula>AND($F$15&lt;&gt;4,$F$15&lt;&gt;5)</formula>
    </cfRule>
  </conditionalFormatting>
  <conditionalFormatting sqref="AC20:AH45">
    <cfRule type="expression" dxfId="172" priority="6">
      <formula>AND($F$15&lt;&gt;4,$F$15&lt;&gt;5)</formula>
    </cfRule>
  </conditionalFormatting>
  <conditionalFormatting sqref="V7:Z16 AA8:AP9 AA11:AP12 AA14:AP16 V20:Z45">
    <cfRule type="expression" dxfId="171" priority="17">
      <formula>$B$9="処遇加算なし"</formula>
    </cfRule>
  </conditionalFormatting>
  <conditionalFormatting sqref="Q9:S9">
    <cfRule type="expression" dxfId="170" priority="16">
      <formula>$B$9="処遇加算なし"</formula>
    </cfRule>
  </conditionalFormatting>
  <conditionalFormatting sqref="G10:S11">
    <cfRule type="expression" dxfId="169" priority="15">
      <formula>$B$9="処遇加算なし"</formula>
    </cfRule>
  </conditionalFormatting>
  <conditionalFormatting sqref="AD24:AH24">
    <cfRule type="expression" dxfId="168" priority="14">
      <formula>AND($F$15&lt;&gt;4,$F$15&lt;&gt;5)</formula>
    </cfRule>
  </conditionalFormatting>
  <conditionalFormatting sqref="AD28:AH28">
    <cfRule type="expression" dxfId="167" priority="13">
      <formula>AND($F$15&lt;&gt;4,$F$15&lt;&gt;5)</formula>
    </cfRule>
  </conditionalFormatting>
  <conditionalFormatting sqref="AD32:AH32">
    <cfRule type="expression" dxfId="166" priority="12">
      <formula>AND($F$15&lt;&gt;4,$F$15&lt;&gt;5)</formula>
    </cfRule>
  </conditionalFormatting>
  <conditionalFormatting sqref="AS24:BH26">
    <cfRule type="expression" dxfId="165" priority="11">
      <formula>OR($AS$24="－",$AS$24="")</formula>
    </cfRule>
  </conditionalFormatting>
  <conditionalFormatting sqref="AS28:BH30">
    <cfRule type="expression" dxfId="164" priority="10">
      <formula>OR($AS$28="－",$AS$28="")</formula>
    </cfRule>
  </conditionalFormatting>
  <conditionalFormatting sqref="AS32:BH34">
    <cfRule type="expression" dxfId="163" priority="9">
      <formula>OR($AS$32="－",$AS$32="")</formula>
    </cfRule>
  </conditionalFormatting>
  <conditionalFormatting sqref="AL41:AP41">
    <cfRule type="expression" dxfId="162" priority="8">
      <formula>$AP$62=2</formula>
    </cfRule>
  </conditionalFormatting>
  <conditionalFormatting sqref="AD41:AH41">
    <cfRule type="expression" dxfId="161" priority="7">
      <formula>$AH$62=2</formula>
    </cfRule>
  </conditionalFormatting>
  <conditionalFormatting sqref="AG37:AH37">
    <cfRule type="expression" dxfId="160"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59"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58" priority="4">
      <formula>$F$15&lt;&gt;4</formula>
    </cfRule>
  </conditionalFormatting>
  <conditionalFormatting sqref="G9:P9">
    <cfRule type="expression" dxfId="157" priority="3">
      <formula>$B$9="処遇加算なし"</formula>
    </cfRule>
  </conditionalFormatting>
  <conditionalFormatting sqref="AS36:BH38">
    <cfRule type="expression" dxfId="156" priority="2">
      <formula>OR($AS$36="－",$AS$36="")</formula>
    </cfRule>
  </conditionalFormatting>
  <conditionalFormatting sqref="AS40:BH42">
    <cfRule type="expression" dxfId="155" priority="1">
      <formula>OR($AS$40="－",$AS$40="")</formula>
    </cfRule>
  </conditionalFormatting>
  <dataValidations count="8">
    <dataValidation type="list" allowBlank="1" showInputMessage="1" showErrorMessage="1" sqref="Y5" xr:uid="{90A99355-D938-4D39-8F17-012834781639}">
      <formula1>サービス名</formula1>
    </dataValidation>
    <dataValidation type="list" allowBlank="1" showInputMessage="1" showErrorMessage="1" sqref="M5:O5" xr:uid="{91F34525-AD76-42D2-B887-730465F6D811}">
      <formula1>INDIRECT(J5)</formula1>
    </dataValidation>
    <dataValidation type="list" allowBlank="1" showInputMessage="1" showErrorMessage="1" sqref="M15:M16" xr:uid="{A9711C7D-32DE-40B0-83B5-978E0752C86E}">
      <formula1>"1,2,3,6,7,8,9,10,11,12"</formula1>
    </dataValidation>
    <dataValidation type="list" allowBlank="1" showInputMessage="1" showErrorMessage="1" sqref="K15:K16 D15:D16" xr:uid="{6D4ACF16-E41C-42F9-BDD3-819258CBB18C}">
      <formula1>"6,7"</formula1>
    </dataValidation>
    <dataValidation type="textLength" operator="equal" allowBlank="1" showInputMessage="1" showErrorMessage="1" error="10桁の介護保険事業所番号を入力してください。_x000a_（桁数が異なるとエラーになります）" sqref="B5:F5" xr:uid="{8E006ECD-A0CC-49E4-872A-4F479CFBC0F4}">
      <formula1>10</formula1>
    </dataValidation>
    <dataValidation type="list" allowBlank="1" showInputMessage="1" showErrorMessage="1" sqref="AD41:AH41" xr:uid="{21EE6151-98FC-4425-93B8-C3535CD94FD8}">
      <formula1>INDIRECT(BF1)</formula1>
    </dataValidation>
    <dataValidation type="list" allowBlank="1" showInputMessage="1" showErrorMessage="1" sqref="AL41:AP41" xr:uid="{CB5A1ABF-324E-4990-91F9-97081C1ECD99}">
      <formula1>INDIRECT(BF1)</formula1>
    </dataValidation>
    <dataValidation type="whole" operator="greaterThanOrEqual" allowBlank="1" showInputMessage="1" showErrorMessage="1" prompt="要件を満たす職員数を記入してください。" sqref="AG37:AH37 AO37:AP37" xr:uid="{CFAD5F80-0792-4AC2-8E02-2BC9F790DA8D}">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87041"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7042"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7043"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7044"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7045"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7046"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7047"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7048"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7049"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7050"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7051"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7052"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7053"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7054"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7055"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7056"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7057"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7058"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7059"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7060"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7061"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7062"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7063"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7064"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7065"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7066"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7067"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7068"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7069"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7070"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7071"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7072"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7073"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7074"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7075"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7076"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7077"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7078"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7079"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7080"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7081"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7082"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7083"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7084"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7085"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7086"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7087"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7088"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7089"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D19C1B7-CD13-49C8-8192-FEB0C10B4115}">
          <x14:formula1>
            <xm:f>【参考】数式用3!$A$3:$A$49</xm:f>
          </x14:formula1>
          <xm:sqref>J5:L5</xm:sqref>
        </x14:dataValidation>
        <x14:dataValidation type="list" allowBlank="1" showInputMessage="1" showErrorMessage="1" xr:uid="{F3BCA200-33CD-41D2-8D2C-A482CA1DCE6A}">
          <x14:formula1>
            <xm:f>【参考】数式用!$I$4:$J$4</xm:f>
          </x14:formula1>
          <xm:sqref>L9</xm:sqref>
        </x14:dataValidation>
        <x14:dataValidation type="list" allowBlank="1" showInputMessage="1" showErrorMessage="1" xr:uid="{B2EFB19B-9D1A-47FA-93BF-731A5466FDC6}">
          <x14:formula1>
            <xm:f>【参考】数式用!$F$4:$H$4</xm:f>
          </x14:formula1>
          <xm:sqref>G9</xm:sqref>
        </x14:dataValidation>
        <x14:dataValidation type="list" allowBlank="1" showInputMessage="1" showErrorMessage="1" xr:uid="{54E7B5AE-33E4-4615-8986-E71775ED9DEB}">
          <x14:formula1>
            <xm:f>【参考】数式用!$B$4:$E$4</xm:f>
          </x14:formula1>
          <xm:sqref>B9:F9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373B2-ACA0-4238-BA5A-FFC7365D314B}">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29" t="s">
        <v>2426</v>
      </c>
      <c r="O1" s="1129"/>
      <c r="P1" s="1129"/>
      <c r="Q1" s="1129"/>
      <c r="R1" s="1129"/>
      <c r="S1" s="1129"/>
      <c r="T1" s="1129"/>
      <c r="U1" s="1129"/>
      <c r="V1" s="1129"/>
      <c r="W1" s="1129"/>
      <c r="X1" s="1129"/>
      <c r="Y1" s="1129"/>
      <c r="Z1" s="1129"/>
      <c r="AA1" s="1129"/>
      <c r="AB1" s="1129"/>
      <c r="AC1" s="1129"/>
      <c r="AD1" s="1129"/>
      <c r="AE1" s="1129"/>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29"/>
      <c r="O2" s="1129"/>
      <c r="P2" s="1129"/>
      <c r="Q2" s="1129"/>
      <c r="R2" s="1129"/>
      <c r="S2" s="1129"/>
      <c r="T2" s="1129"/>
      <c r="U2" s="1129"/>
      <c r="V2" s="1129"/>
      <c r="W2" s="1129"/>
      <c r="X2" s="1129"/>
      <c r="Y2" s="1129"/>
      <c r="Z2" s="1129"/>
      <c r="AA2" s="1129"/>
      <c r="AB2" s="1129"/>
      <c r="AC2" s="1129"/>
      <c r="AD2" s="1129"/>
      <c r="AE2" s="1129"/>
      <c r="AF2" s="173"/>
      <c r="AG2" s="173"/>
      <c r="AH2" s="173"/>
      <c r="AI2" s="173"/>
      <c r="AJ2" s="173"/>
      <c r="AK2" s="173"/>
      <c r="AL2" s="173"/>
      <c r="AM2" s="173"/>
      <c r="AN2" s="173"/>
      <c r="AO2" s="173"/>
      <c r="AP2" s="173"/>
      <c r="AQ2" s="531"/>
      <c r="AR2" s="531"/>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099" t="s">
        <v>2293</v>
      </c>
      <c r="C4" s="1099"/>
      <c r="D4" s="1099"/>
      <c r="E4" s="1099"/>
      <c r="F4" s="1099"/>
      <c r="G4" s="1099" t="s">
        <v>0</v>
      </c>
      <c r="H4" s="1099"/>
      <c r="I4" s="1099"/>
      <c r="J4" s="1100" t="s">
        <v>1</v>
      </c>
      <c r="K4" s="1100"/>
      <c r="L4" s="1100"/>
      <c r="M4" s="1100"/>
      <c r="N4" s="1100"/>
      <c r="O4" s="1100"/>
      <c r="P4" s="1101" t="s">
        <v>2162</v>
      </c>
      <c r="Q4" s="1102"/>
      <c r="R4" s="1102"/>
      <c r="S4" s="1103" t="s">
        <v>2</v>
      </c>
      <c r="T4" s="1104"/>
      <c r="U4" s="1104"/>
      <c r="V4" s="1104"/>
      <c r="W4" s="1104"/>
      <c r="X4" s="1104"/>
      <c r="Y4" s="1100" t="s">
        <v>3</v>
      </c>
      <c r="Z4" s="1100"/>
      <c r="AA4" s="1100"/>
      <c r="AB4" s="1100"/>
      <c r="AC4" s="1100"/>
      <c r="AD4" s="1100"/>
      <c r="AE4" s="1100" t="s">
        <v>2159</v>
      </c>
      <c r="AF4" s="1100"/>
      <c r="AG4" s="1100"/>
      <c r="AH4" s="1100"/>
      <c r="AI4" s="1100" t="s">
        <v>2160</v>
      </c>
      <c r="AJ4" s="1100"/>
      <c r="AK4" s="1100"/>
      <c r="AL4" s="1100"/>
      <c r="AM4" s="1100" t="s">
        <v>2158</v>
      </c>
      <c r="AN4" s="1100"/>
      <c r="AO4" s="1100"/>
      <c r="AP4" s="1100"/>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0"/>
      <c r="C5" s="1120"/>
      <c r="D5" s="1120"/>
      <c r="E5" s="1120"/>
      <c r="F5" s="1120"/>
      <c r="G5" s="1121"/>
      <c r="H5" s="1121"/>
      <c r="I5" s="1121"/>
      <c r="J5" s="1122"/>
      <c r="K5" s="1122"/>
      <c r="L5" s="1122"/>
      <c r="M5" s="1123"/>
      <c r="N5" s="1123"/>
      <c r="O5" s="1123"/>
      <c r="P5" s="1124" t="str">
        <f>IF(Y5="","",IFERROR(INDEX(【参考】数式用3!$G$3:$I$451,MATCH(M5,【参考】数式用3!$F$3:$F$451,0),MATCH(VLOOKUP(Y5,【参考】数式用3!$J$2:$K$26,2,FALSE),【参考】数式用3!$G$2:$I$2,0)),10))</f>
        <v/>
      </c>
      <c r="Q5" s="1125"/>
      <c r="R5" s="1125"/>
      <c r="S5" s="1126"/>
      <c r="T5" s="1127"/>
      <c r="U5" s="1127"/>
      <c r="V5" s="1127"/>
      <c r="W5" s="1127"/>
      <c r="X5" s="1128"/>
      <c r="Y5" s="1136"/>
      <c r="Z5" s="1136"/>
      <c r="AA5" s="1136"/>
      <c r="AB5" s="1136"/>
      <c r="AC5" s="1136"/>
      <c r="AD5" s="1136"/>
      <c r="AE5" s="1141"/>
      <c r="AF5" s="1142"/>
      <c r="AG5" s="1142"/>
      <c r="AH5" s="1143"/>
      <c r="AI5" s="1141"/>
      <c r="AJ5" s="1142"/>
      <c r="AK5" s="1142"/>
      <c r="AL5" s="1143"/>
      <c r="AM5" s="1144">
        <f>AE5-AI5</f>
        <v>0</v>
      </c>
      <c r="AN5" s="1145"/>
      <c r="AO5" s="1145"/>
      <c r="AP5" s="114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60" t="s">
        <v>2328</v>
      </c>
      <c r="C8" s="1061"/>
      <c r="D8" s="1061"/>
      <c r="E8" s="1061"/>
      <c r="F8" s="1061"/>
      <c r="G8" s="1061"/>
      <c r="H8" s="1061"/>
      <c r="I8" s="1061"/>
      <c r="J8" s="1061"/>
      <c r="K8" s="1061"/>
      <c r="L8" s="1061"/>
      <c r="M8" s="1061"/>
      <c r="N8" s="1061"/>
      <c r="O8" s="1061"/>
      <c r="P8" s="1061"/>
      <c r="Q8" s="1061"/>
      <c r="R8" s="1061"/>
      <c r="S8" s="1062"/>
      <c r="T8" s="1041" t="s">
        <v>14</v>
      </c>
      <c r="U8" s="1042"/>
      <c r="V8" s="1152" t="str">
        <f>IFERROR(IF(VLOOKUP(AS1,【参考】数式用2!E6:L23,3,FALSE)="","",VLOOKUP(AS1,【参考】数式用2!E6:L23,3,FALSE)),"")</f>
        <v/>
      </c>
      <c r="W8" s="1153"/>
      <c r="X8" s="1153"/>
      <c r="Y8" s="1153"/>
      <c r="Z8" s="1154"/>
      <c r="AA8" s="1137" t="str">
        <f>IFERROR(VLOOKUP(AS1,【参考】数式用2!E6:L23,4,FALSE),"")</f>
        <v/>
      </c>
      <c r="AB8" s="1137"/>
      <c r="AC8" s="1137"/>
      <c r="AD8" s="1137"/>
      <c r="AE8" s="1137"/>
      <c r="AF8" s="1137"/>
      <c r="AG8" s="1137"/>
      <c r="AH8" s="1137"/>
      <c r="AI8" s="1137"/>
      <c r="AJ8" s="1137"/>
      <c r="AK8" s="1137"/>
      <c r="AL8" s="1137"/>
      <c r="AM8" s="1137"/>
      <c r="AN8" s="1137"/>
      <c r="AO8" s="1137"/>
      <c r="AP8" s="113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63"/>
      <c r="C9" s="1064"/>
      <c r="D9" s="1064"/>
      <c r="E9" s="1064"/>
      <c r="F9" s="1065"/>
      <c r="G9" s="1066"/>
      <c r="H9" s="1067"/>
      <c r="I9" s="1067"/>
      <c r="J9" s="1067"/>
      <c r="K9" s="1068"/>
      <c r="L9" s="1069"/>
      <c r="M9" s="1070"/>
      <c r="N9" s="1070"/>
      <c r="O9" s="1070"/>
      <c r="P9" s="1071"/>
      <c r="Q9" s="1058" t="s">
        <v>2200</v>
      </c>
      <c r="R9" s="1059"/>
      <c r="S9" s="1059"/>
      <c r="T9" s="1041"/>
      <c r="U9" s="1042"/>
      <c r="V9" s="1155" t="str">
        <f>IFERROR(VLOOKUP(Y5,【参考】数式用!$A$5:$AB$27,MATCH(V8,【参考】数式用!$B$4:$AB$4,0)+1,FALSE),"")</f>
        <v/>
      </c>
      <c r="W9" s="1156"/>
      <c r="X9" s="1156"/>
      <c r="Y9" s="1156"/>
      <c r="Z9" s="1157"/>
      <c r="AA9" s="1139"/>
      <c r="AB9" s="1139"/>
      <c r="AC9" s="1139"/>
      <c r="AD9" s="1139"/>
      <c r="AE9" s="1139"/>
      <c r="AF9" s="1139"/>
      <c r="AG9" s="1139"/>
      <c r="AH9" s="1139"/>
      <c r="AI9" s="1139"/>
      <c r="AJ9" s="1139"/>
      <c r="AK9" s="1139"/>
      <c r="AL9" s="1139"/>
      <c r="AM9" s="1139"/>
      <c r="AN9" s="1139"/>
      <c r="AO9" s="1139"/>
      <c r="AP9" s="1140"/>
      <c r="AS9" s="183"/>
      <c r="AT9" s="992"/>
      <c r="AU9" s="992"/>
      <c r="AV9" s="992"/>
      <c r="AW9" s="992"/>
      <c r="AX9" s="992"/>
      <c r="AY9" s="992"/>
      <c r="AZ9" s="992"/>
      <c r="BA9" s="184"/>
      <c r="CE9" s="987" t="s">
        <v>2388</v>
      </c>
      <c r="CF9" s="987"/>
      <c r="CG9" s="987"/>
      <c r="CH9" s="987"/>
      <c r="CI9" s="995" t="str">
        <f>IF(OR(AH62=1,AP62=1),1,"")</f>
        <v/>
      </c>
      <c r="CJ9" s="996"/>
    </row>
    <row r="10" spans="1:88" ht="11.25" customHeight="1">
      <c r="B10" s="1077" t="str">
        <f>IFERROR(VLOOKUP(Y5,【参考】数式用!$A$5:$J$27,MATCH(B9,【参考】数式用!$B$4:$J$4,0)+1,0),"")</f>
        <v/>
      </c>
      <c r="C10" s="1078"/>
      <c r="D10" s="1078"/>
      <c r="E10" s="1078"/>
      <c r="F10" s="1079"/>
      <c r="G10" s="1077" t="str">
        <f>IFERROR(VLOOKUP(Y5,【参考】数式用!$A$5:$J$27,MATCH(G9,【参考】数式用!$B$4:$J$4,0)+1,0),"")</f>
        <v/>
      </c>
      <c r="H10" s="1078"/>
      <c r="I10" s="1078"/>
      <c r="J10" s="1078"/>
      <c r="K10" s="1079"/>
      <c r="L10" s="1077" t="str">
        <f>IFERROR(VLOOKUP(Y5,【参考】数式用!$A$5:$J$27,MATCH(L9,【参考】数式用!$B$4:$J$4,0)+1,0),"")</f>
        <v/>
      </c>
      <c r="M10" s="1078"/>
      <c r="N10" s="1078"/>
      <c r="O10" s="1078"/>
      <c r="P10" s="1079"/>
      <c r="Q10" s="1036">
        <f>SUM(B10,G10,L10)</f>
        <v>0</v>
      </c>
      <c r="R10" s="1037"/>
      <c r="S10" s="1037"/>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080"/>
      <c r="C11" s="1081"/>
      <c r="D11" s="1081"/>
      <c r="E11" s="1081"/>
      <c r="F11" s="1082"/>
      <c r="G11" s="1080"/>
      <c r="H11" s="1081"/>
      <c r="I11" s="1081"/>
      <c r="J11" s="1081"/>
      <c r="K11" s="1082"/>
      <c r="L11" s="1080"/>
      <c r="M11" s="1081"/>
      <c r="N11" s="1081"/>
      <c r="O11" s="1081"/>
      <c r="P11" s="1082"/>
      <c r="Q11" s="1036"/>
      <c r="R11" s="1037"/>
      <c r="S11" s="1037"/>
      <c r="T11" s="1043"/>
      <c r="U11" s="1042"/>
      <c r="V11" s="1119" t="str">
        <f>IFERROR(IF(VLOOKUP(AS1,【参考】数式用2!E6:L23,5,FALSE)="","",VLOOKUP(AS1,【参考】数式用2!E6:L23,5,FALSE)),"")</f>
        <v/>
      </c>
      <c r="W11" s="1119"/>
      <c r="X11" s="1119"/>
      <c r="Y11" s="1119"/>
      <c r="Z11" s="1119"/>
      <c r="AA11" s="1137" t="str">
        <f>IFERROR(VLOOKUP(AS1,【参考】数式用2!E6:L23,6,FALSE),"")</f>
        <v/>
      </c>
      <c r="AB11" s="1137"/>
      <c r="AC11" s="1137"/>
      <c r="AD11" s="1137"/>
      <c r="AE11" s="1137"/>
      <c r="AF11" s="1137"/>
      <c r="AG11" s="1137"/>
      <c r="AH11" s="1137"/>
      <c r="AI11" s="1137"/>
      <c r="AJ11" s="1137"/>
      <c r="AK11" s="1137"/>
      <c r="AL11" s="1137"/>
      <c r="AM11" s="1137"/>
      <c r="AN11" s="1137"/>
      <c r="AO11" s="1137"/>
      <c r="AP11" s="113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18"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18"/>
      <c r="D12" s="1118"/>
      <c r="E12" s="1118"/>
      <c r="F12" s="1118"/>
      <c r="G12" s="1118"/>
      <c r="H12" s="1118"/>
      <c r="I12" s="1118"/>
      <c r="J12" s="1118"/>
      <c r="K12" s="1118"/>
      <c r="L12" s="1118"/>
      <c r="M12" s="1118"/>
      <c r="N12" s="1118"/>
      <c r="O12" s="1118"/>
      <c r="P12" s="1118"/>
      <c r="Q12" s="1118"/>
      <c r="R12" s="1118"/>
      <c r="S12" s="1118"/>
      <c r="T12" s="1043"/>
      <c r="U12" s="1042"/>
      <c r="V12" s="1132" t="str">
        <f>IFERROR(VLOOKUP(Y5,【参考】数式用!$A$5:$AB$27,MATCH(V11,【参考】数式用!$B$4:$AB$4,0)+1,FALSE),"")</f>
        <v/>
      </c>
      <c r="W12" s="1132"/>
      <c r="X12" s="1132"/>
      <c r="Y12" s="1132"/>
      <c r="Z12" s="1132"/>
      <c r="AA12" s="1139"/>
      <c r="AB12" s="1139"/>
      <c r="AC12" s="1139"/>
      <c r="AD12" s="1139"/>
      <c r="AE12" s="1139"/>
      <c r="AF12" s="1139"/>
      <c r="AG12" s="1139"/>
      <c r="AH12" s="1139"/>
      <c r="AI12" s="1139"/>
      <c r="AJ12" s="1139"/>
      <c r="AK12" s="1139"/>
      <c r="AL12" s="1139"/>
      <c r="AM12" s="1139"/>
      <c r="AN12" s="1139"/>
      <c r="AO12" s="1139"/>
      <c r="AP12" s="1140"/>
      <c r="AS12" s="183"/>
      <c r="AT12" s="992"/>
      <c r="AU12" s="992"/>
      <c r="AV12" s="992"/>
      <c r="AW12" s="992"/>
      <c r="AX12" s="992"/>
      <c r="AY12" s="992"/>
      <c r="AZ12" s="992"/>
      <c r="BA12" s="184"/>
    </row>
    <row r="13" spans="1:88" ht="12" customHeight="1">
      <c r="A13" s="178"/>
      <c r="B13" s="1092" t="s">
        <v>2288</v>
      </c>
      <c r="C13" s="1093"/>
      <c r="D13" s="1093"/>
      <c r="E13" s="1093"/>
      <c r="F13" s="1093"/>
      <c r="G13" s="1093"/>
      <c r="H13" s="1093"/>
      <c r="I13" s="1093"/>
      <c r="J13" s="1093"/>
      <c r="K13" s="1093"/>
      <c r="L13" s="1093"/>
      <c r="M13" s="1093"/>
      <c r="N13" s="1093"/>
      <c r="O13" s="1093"/>
      <c r="P13" s="1093"/>
      <c r="Q13" s="1093"/>
      <c r="R13" s="1093"/>
      <c r="S13" s="1094"/>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95"/>
      <c r="C14" s="1096"/>
      <c r="D14" s="1096"/>
      <c r="E14" s="1096"/>
      <c r="F14" s="1096"/>
      <c r="G14" s="1096"/>
      <c r="H14" s="1096"/>
      <c r="I14" s="1096"/>
      <c r="J14" s="1096"/>
      <c r="K14" s="1096"/>
      <c r="L14" s="1096"/>
      <c r="M14" s="1096"/>
      <c r="N14" s="1096"/>
      <c r="O14" s="1096"/>
      <c r="P14" s="1096"/>
      <c r="Q14" s="1096"/>
      <c r="R14" s="1096"/>
      <c r="S14" s="1097"/>
      <c r="U14" s="528"/>
      <c r="V14" s="1119" t="str">
        <f>IFERROR(IF(VLOOKUP(AS1,【参考】数式用2!E6:L23,7,FALSE)="","",VLOOKUP(AS1,【参考】数式用2!E6:L23,7,FALSE)),"")</f>
        <v/>
      </c>
      <c r="W14" s="1119"/>
      <c r="X14" s="1119"/>
      <c r="Y14" s="1119"/>
      <c r="Z14" s="1119"/>
      <c r="AA14" s="1147" t="str">
        <f>IFERROR(VLOOKUP(AS1,【参考】数式用2!E6:L23,8,FALSE),"")</f>
        <v/>
      </c>
      <c r="AB14" s="1137"/>
      <c r="AC14" s="1137"/>
      <c r="AD14" s="1137"/>
      <c r="AE14" s="1137"/>
      <c r="AF14" s="1137"/>
      <c r="AG14" s="1137"/>
      <c r="AH14" s="1137"/>
      <c r="AI14" s="1137"/>
      <c r="AJ14" s="1137"/>
      <c r="AK14" s="1137"/>
      <c r="AL14" s="1137"/>
      <c r="AM14" s="1137"/>
      <c r="AN14" s="1137"/>
      <c r="AO14" s="1137"/>
      <c r="AP14" s="113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83" t="s">
        <v>2282</v>
      </c>
      <c r="C15" s="1084"/>
      <c r="D15" s="147">
        <v>6</v>
      </c>
      <c r="E15" s="530" t="s">
        <v>2283</v>
      </c>
      <c r="F15" s="147">
        <v>4</v>
      </c>
      <c r="G15" s="530" t="s">
        <v>2284</v>
      </c>
      <c r="H15" s="1085" t="s">
        <v>2285</v>
      </c>
      <c r="I15" s="1085"/>
      <c r="J15" s="1098"/>
      <c r="K15" s="147">
        <v>7</v>
      </c>
      <c r="L15" s="530" t="s">
        <v>2283</v>
      </c>
      <c r="M15" s="147">
        <v>3</v>
      </c>
      <c r="N15" s="530" t="s">
        <v>2284</v>
      </c>
      <c r="O15" s="530" t="s">
        <v>2286</v>
      </c>
      <c r="P15" s="204">
        <f>(K15*12+M15)-(D15*12+F15)+1</f>
        <v>12</v>
      </c>
      <c r="Q15" s="1085" t="s">
        <v>2287</v>
      </c>
      <c r="R15" s="1085"/>
      <c r="S15" s="205" t="s">
        <v>74</v>
      </c>
      <c r="U15" s="528"/>
      <c r="V15" s="1086" t="str">
        <f>IFERROR(VLOOKUP(Y5,【参考】数式用!$A$5:$AB$27,MATCH(V14,【参考】数式用!$B$4:$AB$4,0)+1,FALSE),"")</f>
        <v/>
      </c>
      <c r="W15" s="1087"/>
      <c r="X15" s="1087"/>
      <c r="Y15" s="1087"/>
      <c r="Z15" s="1088"/>
      <c r="AA15" s="1133"/>
      <c r="AB15" s="1134"/>
      <c r="AC15" s="1134"/>
      <c r="AD15" s="1134"/>
      <c r="AE15" s="1134"/>
      <c r="AF15" s="1134"/>
      <c r="AG15" s="1134"/>
      <c r="AH15" s="1134"/>
      <c r="AI15" s="1134"/>
      <c r="AJ15" s="1134"/>
      <c r="AK15" s="1134"/>
      <c r="AL15" s="1134"/>
      <c r="AM15" s="1134"/>
      <c r="AN15" s="1134"/>
      <c r="AO15" s="1134"/>
      <c r="AP15" s="114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89"/>
      <c r="W16" s="1090"/>
      <c r="X16" s="1090"/>
      <c r="Y16" s="1090"/>
      <c r="Z16" s="1091"/>
      <c r="AA16" s="1149"/>
      <c r="AB16" s="1150"/>
      <c r="AC16" s="1150"/>
      <c r="AD16" s="1150"/>
      <c r="AE16" s="1150"/>
      <c r="AF16" s="1150"/>
      <c r="AG16" s="1150"/>
      <c r="AH16" s="1150"/>
      <c r="AI16" s="1150"/>
      <c r="AJ16" s="1150"/>
      <c r="AK16" s="1150"/>
      <c r="AL16" s="1150"/>
      <c r="AM16" s="1150"/>
      <c r="AN16" s="1150"/>
      <c r="AO16" s="1150"/>
      <c r="AP16" s="115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75" t="s">
        <v>2211</v>
      </c>
      <c r="C18" s="1075"/>
      <c r="D18" s="1075"/>
      <c r="E18" s="1075"/>
      <c r="F18" s="1075"/>
      <c r="G18" s="1075"/>
      <c r="H18" s="1075"/>
      <c r="I18" s="1075"/>
      <c r="J18" s="1075"/>
      <c r="K18" s="1075"/>
      <c r="L18" s="1075"/>
      <c r="M18" s="1075"/>
      <c r="N18" s="1075"/>
      <c r="O18" s="1075"/>
      <c r="P18" s="1075"/>
      <c r="Q18" s="1075"/>
      <c r="R18" s="1075"/>
      <c r="S18" s="1075"/>
      <c r="AI18" s="216"/>
      <c r="AJ18" s="216"/>
      <c r="AK18" s="216"/>
      <c r="AL18" s="216"/>
      <c r="AM18" s="216"/>
      <c r="AN18" s="216"/>
      <c r="AO18" s="216"/>
      <c r="AP18" s="216"/>
      <c r="AQ18" s="216"/>
    </row>
    <row r="19" spans="2:60" ht="6" customHeight="1" thickBot="1">
      <c r="B19" s="1075"/>
      <c r="C19" s="1075"/>
      <c r="D19" s="1075"/>
      <c r="E19" s="1075"/>
      <c r="F19" s="1075"/>
      <c r="G19" s="1075"/>
      <c r="H19" s="1075"/>
      <c r="I19" s="1075"/>
      <c r="J19" s="1075"/>
      <c r="K19" s="1075"/>
      <c r="L19" s="1075"/>
      <c r="M19" s="1075"/>
      <c r="N19" s="1075"/>
      <c r="O19" s="1075"/>
      <c r="P19" s="1075"/>
      <c r="Q19" s="1075"/>
      <c r="R19" s="1075"/>
      <c r="S19" s="1075"/>
      <c r="AI19" s="216"/>
      <c r="AJ19" s="216"/>
      <c r="AK19" s="216"/>
      <c r="AL19" s="216"/>
      <c r="AM19" s="216"/>
      <c r="AN19" s="216"/>
      <c r="AO19" s="216"/>
      <c r="AP19" s="216"/>
      <c r="AQ19" s="216"/>
    </row>
    <row r="20" spans="2:60" ht="12.95" customHeight="1">
      <c r="B20" s="1076"/>
      <c r="C20" s="1076"/>
      <c r="D20" s="1076"/>
      <c r="E20" s="1076"/>
      <c r="F20" s="1076"/>
      <c r="G20" s="1076"/>
      <c r="H20" s="1076"/>
      <c r="I20" s="1076"/>
      <c r="J20" s="1076"/>
      <c r="K20" s="1076"/>
      <c r="L20" s="1076"/>
      <c r="M20" s="1076"/>
      <c r="N20" s="1076"/>
      <c r="O20" s="1076"/>
      <c r="P20" s="1076"/>
      <c r="Q20" s="1076"/>
      <c r="R20" s="1076"/>
      <c r="S20" s="1076"/>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112" t="s">
        <v>2295</v>
      </c>
      <c r="C21" s="1113"/>
      <c r="D21" s="1113"/>
      <c r="E21" s="1113"/>
      <c r="F21" s="1114"/>
      <c r="G21" s="1106" t="s">
        <v>245</v>
      </c>
      <c r="H21" s="1107"/>
      <c r="I21" s="1107"/>
      <c r="J21" s="1107"/>
      <c r="K21" s="1107"/>
      <c r="L21" s="1107"/>
      <c r="M21" s="1107"/>
      <c r="N21" s="1107"/>
      <c r="O21" s="1107"/>
      <c r="P21" s="1107"/>
      <c r="Q21" s="1107"/>
      <c r="R21" s="1107"/>
      <c r="S21" s="1107"/>
      <c r="T21" s="1108"/>
      <c r="U21" s="218"/>
      <c r="V21" s="526" t="str">
        <f>IFERROR(IF(L9="ベア加算","✓",""),"")</f>
        <v/>
      </c>
      <c r="W21" s="1007" t="s">
        <v>16</v>
      </c>
      <c r="X21" s="1007"/>
      <c r="Y21" s="1007"/>
      <c r="Z21" s="1007"/>
      <c r="AA21" s="1041" t="s">
        <v>14</v>
      </c>
      <c r="AB21" s="1042"/>
      <c r="AC21" s="220"/>
      <c r="AD21" s="1105" t="s">
        <v>16</v>
      </c>
      <c r="AE21" s="1105"/>
      <c r="AF21" s="1105"/>
      <c r="AG21" s="1105"/>
      <c r="AH21" s="1105"/>
      <c r="AI21" s="1041" t="s">
        <v>14</v>
      </c>
      <c r="AJ21" s="1042"/>
      <c r="AK21" s="221"/>
      <c r="AL21" s="1105" t="s">
        <v>16</v>
      </c>
      <c r="AM21" s="1105"/>
      <c r="AN21" s="1105"/>
      <c r="AO21" s="1105"/>
      <c r="AP21" s="1105"/>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115"/>
      <c r="C22" s="1116"/>
      <c r="D22" s="1116"/>
      <c r="E22" s="1116"/>
      <c r="F22" s="1117"/>
      <c r="G22" s="1109"/>
      <c r="H22" s="1110"/>
      <c r="I22" s="1110"/>
      <c r="J22" s="1110"/>
      <c r="K22" s="1110"/>
      <c r="L22" s="1110"/>
      <c r="M22" s="1110"/>
      <c r="N22" s="1110"/>
      <c r="O22" s="1110"/>
      <c r="P22" s="1110"/>
      <c r="Q22" s="1110"/>
      <c r="R22" s="1110"/>
      <c r="S22" s="1110"/>
      <c r="T22" s="1111"/>
      <c r="U22" s="218"/>
      <c r="V22" s="222" t="str">
        <f>IFERROR(IF(L9="ベア加算なし","✓",""),"")</f>
        <v/>
      </c>
      <c r="W22" s="1025" t="s">
        <v>17</v>
      </c>
      <c r="X22" s="1007"/>
      <c r="Y22" s="1026"/>
      <c r="Z22" s="1027"/>
      <c r="AA22" s="1041"/>
      <c r="AB22" s="1042"/>
      <c r="AC22" s="220"/>
      <c r="AD22" s="1007" t="s">
        <v>17</v>
      </c>
      <c r="AE22" s="1007"/>
      <c r="AF22" s="1007"/>
      <c r="AG22" s="1007"/>
      <c r="AH22" s="1007"/>
      <c r="AI22" s="1041"/>
      <c r="AJ22" s="1042"/>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112" t="s">
        <v>2219</v>
      </c>
      <c r="C24" s="1113"/>
      <c r="D24" s="1113"/>
      <c r="E24" s="1113"/>
      <c r="F24" s="1114"/>
      <c r="G24" s="1106" t="s">
        <v>246</v>
      </c>
      <c r="H24" s="1107"/>
      <c r="I24" s="1107"/>
      <c r="J24" s="1107"/>
      <c r="K24" s="1107"/>
      <c r="L24" s="1107"/>
      <c r="M24" s="1107"/>
      <c r="N24" s="1107"/>
      <c r="O24" s="1107"/>
      <c r="P24" s="1107"/>
      <c r="Q24" s="1107"/>
      <c r="R24" s="1107"/>
      <c r="S24" s="1107"/>
      <c r="T24" s="1108"/>
      <c r="U24" s="218"/>
      <c r="V24" s="526" t="str">
        <f>IFERROR(IF(OR(B9="処遇加算Ⅰ",B9="処遇加算Ⅱ"),"✓",""),"")</f>
        <v/>
      </c>
      <c r="W24" s="1072" t="s">
        <v>2254</v>
      </c>
      <c r="X24" s="1073"/>
      <c r="Y24" s="1073"/>
      <c r="Z24" s="1074"/>
      <c r="AA24" s="1041" t="s">
        <v>14</v>
      </c>
      <c r="AB24" s="1042"/>
      <c r="AC24" s="220"/>
      <c r="AD24" s="1057" t="s">
        <v>16</v>
      </c>
      <c r="AE24" s="1057"/>
      <c r="AF24" s="1057"/>
      <c r="AG24" s="1057"/>
      <c r="AH24" s="1057"/>
      <c r="AI24" s="1041" t="s">
        <v>14</v>
      </c>
      <c r="AJ24" s="1042"/>
      <c r="AK24" s="220"/>
      <c r="AL24" s="1057" t="s">
        <v>16</v>
      </c>
      <c r="AM24" s="1057"/>
      <c r="AN24" s="1057"/>
      <c r="AO24" s="1057"/>
      <c r="AP24" s="1057"/>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160"/>
      <c r="C25" s="1161"/>
      <c r="D25" s="1161"/>
      <c r="E25" s="1161"/>
      <c r="F25" s="1162"/>
      <c r="G25" s="1133"/>
      <c r="H25" s="1134"/>
      <c r="I25" s="1134"/>
      <c r="J25" s="1134"/>
      <c r="K25" s="1134"/>
      <c r="L25" s="1134"/>
      <c r="M25" s="1134"/>
      <c r="N25" s="1134"/>
      <c r="O25" s="1134"/>
      <c r="P25" s="1134"/>
      <c r="Q25" s="1134"/>
      <c r="R25" s="1134"/>
      <c r="S25" s="1134"/>
      <c r="T25" s="1135"/>
      <c r="U25" s="218"/>
      <c r="V25" s="526" t="str">
        <f>IFERROR(IF(B9="処遇加算Ⅲ","✓",""),"")</f>
        <v/>
      </c>
      <c r="W25" s="1072" t="s">
        <v>21</v>
      </c>
      <c r="X25" s="1073"/>
      <c r="Y25" s="1073"/>
      <c r="Z25" s="1074"/>
      <c r="AA25" s="1041"/>
      <c r="AB25" s="1042"/>
      <c r="AC25" s="220"/>
      <c r="AD25" s="1008" t="s">
        <v>19</v>
      </c>
      <c r="AE25" s="1008"/>
      <c r="AF25" s="1008"/>
      <c r="AG25" s="1008"/>
      <c r="AH25" s="1008"/>
      <c r="AI25" s="1041"/>
      <c r="AJ25" s="1042"/>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115"/>
      <c r="C26" s="1116"/>
      <c r="D26" s="1116"/>
      <c r="E26" s="1116"/>
      <c r="F26" s="1117"/>
      <c r="G26" s="1109"/>
      <c r="H26" s="1110"/>
      <c r="I26" s="1110"/>
      <c r="J26" s="1110"/>
      <c r="K26" s="1110"/>
      <c r="L26" s="1110"/>
      <c r="M26" s="1110"/>
      <c r="N26" s="1110"/>
      <c r="O26" s="1110"/>
      <c r="P26" s="1110"/>
      <c r="Q26" s="1110"/>
      <c r="R26" s="1110"/>
      <c r="S26" s="1110"/>
      <c r="T26" s="1111"/>
      <c r="U26" s="192"/>
      <c r="V26" s="526" t="str">
        <f>IFERROR(IF(B9="処遇加算なし","✓",""),"")</f>
        <v/>
      </c>
      <c r="W26" s="1072" t="s">
        <v>2255</v>
      </c>
      <c r="X26" s="1073"/>
      <c r="Y26" s="1073"/>
      <c r="Z26" s="1074"/>
      <c r="AA26" s="1041"/>
      <c r="AB26" s="1042"/>
      <c r="AC26" s="220"/>
      <c r="AD26" s="1057" t="s">
        <v>17</v>
      </c>
      <c r="AE26" s="1057"/>
      <c r="AF26" s="1057"/>
      <c r="AG26" s="1057"/>
      <c r="AH26" s="1057"/>
      <c r="AI26" s="1041"/>
      <c r="AJ26" s="1042"/>
      <c r="AK26" s="221"/>
      <c r="AL26" s="1057" t="s">
        <v>17</v>
      </c>
      <c r="AM26" s="1057"/>
      <c r="AN26" s="1057"/>
      <c r="AO26" s="1057"/>
      <c r="AP26" s="1057"/>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112" t="s">
        <v>2220</v>
      </c>
      <c r="C28" s="1113"/>
      <c r="D28" s="1113"/>
      <c r="E28" s="1113"/>
      <c r="F28" s="1114"/>
      <c r="G28" s="1107" t="s">
        <v>2217</v>
      </c>
      <c r="H28" s="1107"/>
      <c r="I28" s="1107"/>
      <c r="J28" s="1107"/>
      <c r="K28" s="1107"/>
      <c r="L28" s="1107"/>
      <c r="M28" s="1107"/>
      <c r="N28" s="1107"/>
      <c r="O28" s="1107"/>
      <c r="P28" s="1107"/>
      <c r="Q28" s="1107"/>
      <c r="R28" s="1107"/>
      <c r="S28" s="1107"/>
      <c r="T28" s="1108"/>
      <c r="U28" s="218"/>
      <c r="V28" s="526" t="str">
        <f>IFERROR(IF(OR(B9="処遇加算Ⅰ",B9="処遇加算Ⅱ"),"✓",""),"")</f>
        <v/>
      </c>
      <c r="W28" s="1072" t="s">
        <v>2254</v>
      </c>
      <c r="X28" s="1073"/>
      <c r="Y28" s="1073"/>
      <c r="Z28" s="1074"/>
      <c r="AA28" s="1041" t="s">
        <v>14</v>
      </c>
      <c r="AB28" s="1042"/>
      <c r="AC28" s="220"/>
      <c r="AD28" s="1057" t="s">
        <v>16</v>
      </c>
      <c r="AE28" s="1057"/>
      <c r="AF28" s="1057"/>
      <c r="AG28" s="1057"/>
      <c r="AH28" s="1057"/>
      <c r="AI28" s="1041" t="s">
        <v>14</v>
      </c>
      <c r="AJ28" s="1042"/>
      <c r="AK28" s="220"/>
      <c r="AL28" s="1057" t="s">
        <v>16</v>
      </c>
      <c r="AM28" s="1057"/>
      <c r="AN28" s="1057"/>
      <c r="AO28" s="1057"/>
      <c r="AP28" s="1057"/>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160"/>
      <c r="C29" s="1161"/>
      <c r="D29" s="1161"/>
      <c r="E29" s="1161"/>
      <c r="F29" s="1162"/>
      <c r="G29" s="1134"/>
      <c r="H29" s="1134"/>
      <c r="I29" s="1134"/>
      <c r="J29" s="1134"/>
      <c r="K29" s="1134"/>
      <c r="L29" s="1134"/>
      <c r="M29" s="1134"/>
      <c r="N29" s="1134"/>
      <c r="O29" s="1134"/>
      <c r="P29" s="1134"/>
      <c r="Q29" s="1134"/>
      <c r="R29" s="1134"/>
      <c r="S29" s="1134"/>
      <c r="T29" s="1135"/>
      <c r="U29" s="218"/>
      <c r="V29" s="526" t="str">
        <f>IFERROR(IF(B9="処遇加算Ⅲ","✓",""),"")</f>
        <v/>
      </c>
      <c r="W29" s="1072" t="s">
        <v>21</v>
      </c>
      <c r="X29" s="1073"/>
      <c r="Y29" s="1073"/>
      <c r="Z29" s="1074"/>
      <c r="AA29" s="1041"/>
      <c r="AB29" s="1042"/>
      <c r="AC29" s="220"/>
      <c r="AD29" s="1008" t="s">
        <v>19</v>
      </c>
      <c r="AE29" s="1008"/>
      <c r="AF29" s="1008"/>
      <c r="AG29" s="1008"/>
      <c r="AH29" s="1008"/>
      <c r="AI29" s="1041"/>
      <c r="AJ29" s="1042"/>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115"/>
      <c r="C30" s="1116"/>
      <c r="D30" s="1116"/>
      <c r="E30" s="1116"/>
      <c r="F30" s="1117"/>
      <c r="G30" s="1110"/>
      <c r="H30" s="1110"/>
      <c r="I30" s="1110"/>
      <c r="J30" s="1110"/>
      <c r="K30" s="1110"/>
      <c r="L30" s="1110"/>
      <c r="M30" s="1110"/>
      <c r="N30" s="1110"/>
      <c r="O30" s="1110"/>
      <c r="P30" s="1110"/>
      <c r="Q30" s="1110"/>
      <c r="R30" s="1110"/>
      <c r="S30" s="1110"/>
      <c r="T30" s="1111"/>
      <c r="U30" s="192"/>
      <c r="V30" s="526" t="str">
        <f>IFERROR(IF(B9="処遇加算なし","✓",""),"")</f>
        <v/>
      </c>
      <c r="W30" s="1072" t="s">
        <v>2255</v>
      </c>
      <c r="X30" s="1073"/>
      <c r="Y30" s="1073"/>
      <c r="Z30" s="1074"/>
      <c r="AA30" s="1041"/>
      <c r="AB30" s="1042"/>
      <c r="AC30" s="220"/>
      <c r="AD30" s="1057" t="s">
        <v>17</v>
      </c>
      <c r="AE30" s="1057"/>
      <c r="AF30" s="1057"/>
      <c r="AG30" s="1057"/>
      <c r="AH30" s="1057"/>
      <c r="AI30" s="1041"/>
      <c r="AJ30" s="1042"/>
      <c r="AK30" s="221"/>
      <c r="AL30" s="1057" t="s">
        <v>17</v>
      </c>
      <c r="AM30" s="1057"/>
      <c r="AN30" s="1057"/>
      <c r="AO30" s="1057"/>
      <c r="AP30" s="1057"/>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18" t="s">
        <v>2221</v>
      </c>
      <c r="C32" s="1018"/>
      <c r="D32" s="1018"/>
      <c r="E32" s="1018"/>
      <c r="F32" s="1018"/>
      <c r="G32" s="1017" t="s">
        <v>2218</v>
      </c>
      <c r="H32" s="1017"/>
      <c r="I32" s="1017"/>
      <c r="J32" s="1017"/>
      <c r="K32" s="1017"/>
      <c r="L32" s="1017"/>
      <c r="M32" s="1017"/>
      <c r="N32" s="1017"/>
      <c r="O32" s="1017"/>
      <c r="P32" s="1017"/>
      <c r="Q32" s="1017"/>
      <c r="R32" s="1017"/>
      <c r="S32" s="1017"/>
      <c r="T32" s="1017"/>
      <c r="U32" s="218"/>
      <c r="V32" s="526" t="str">
        <f>IFERROR(IF(B9="処遇加算Ⅰ","✓",""),"")</f>
        <v/>
      </c>
      <c r="W32" s="1025" t="s">
        <v>16</v>
      </c>
      <c r="X32" s="1026"/>
      <c r="Y32" s="1026"/>
      <c r="Z32" s="1027"/>
      <c r="AA32" s="1043" t="s">
        <v>14</v>
      </c>
      <c r="AB32" s="1042"/>
      <c r="AC32" s="220"/>
      <c r="AD32" s="1057" t="s">
        <v>16</v>
      </c>
      <c r="AE32" s="1057"/>
      <c r="AF32" s="1057"/>
      <c r="AG32" s="1057"/>
      <c r="AH32" s="1057"/>
      <c r="AI32" s="1043" t="s">
        <v>14</v>
      </c>
      <c r="AJ32" s="1042"/>
      <c r="AK32" s="220"/>
      <c r="AL32" s="1057" t="s">
        <v>16</v>
      </c>
      <c r="AM32" s="1057"/>
      <c r="AN32" s="1057"/>
      <c r="AO32" s="1057"/>
      <c r="AP32" s="1057"/>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18"/>
      <c r="C33" s="1018"/>
      <c r="D33" s="1018"/>
      <c r="E33" s="1018"/>
      <c r="F33" s="1018"/>
      <c r="G33" s="1017"/>
      <c r="H33" s="1017"/>
      <c r="I33" s="1017"/>
      <c r="J33" s="1017"/>
      <c r="K33" s="1017"/>
      <c r="L33" s="1017"/>
      <c r="M33" s="1017"/>
      <c r="N33" s="1017"/>
      <c r="O33" s="1017"/>
      <c r="P33" s="1017"/>
      <c r="Q33" s="1017"/>
      <c r="R33" s="1017"/>
      <c r="S33" s="1017"/>
      <c r="T33" s="1017"/>
      <c r="U33" s="218"/>
      <c r="V33" s="526" t="str">
        <f>IFERROR(IF(AND(B9&lt;&gt;"",B9&lt;&gt;"処遇加算Ⅰ"),"✓",""),"")</f>
        <v/>
      </c>
      <c r="W33" s="1025" t="s">
        <v>17</v>
      </c>
      <c r="X33" s="1026"/>
      <c r="Y33" s="1026"/>
      <c r="Z33" s="1027"/>
      <c r="AA33" s="1043"/>
      <c r="AB33" s="1042"/>
      <c r="AC33" s="220"/>
      <c r="AD33" s="1168" t="s">
        <v>19</v>
      </c>
      <c r="AE33" s="1168"/>
      <c r="AF33" s="1168"/>
      <c r="AG33" s="1168"/>
      <c r="AH33" s="1168"/>
      <c r="AI33" s="1043"/>
      <c r="AJ33" s="1042"/>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18"/>
      <c r="C34" s="1018"/>
      <c r="D34" s="1018"/>
      <c r="E34" s="1018"/>
      <c r="F34" s="1018"/>
      <c r="G34" s="1017"/>
      <c r="H34" s="1017"/>
      <c r="I34" s="1017"/>
      <c r="J34" s="1017"/>
      <c r="K34" s="1017"/>
      <c r="L34" s="1017"/>
      <c r="M34" s="1017"/>
      <c r="N34" s="1017"/>
      <c r="O34" s="1017"/>
      <c r="P34" s="1017"/>
      <c r="Q34" s="1017"/>
      <c r="R34" s="1017"/>
      <c r="S34" s="1017"/>
      <c r="T34" s="1017"/>
      <c r="U34" s="192"/>
      <c r="V34" s="225"/>
      <c r="W34" s="197"/>
      <c r="X34" s="197"/>
      <c r="Y34" s="197"/>
      <c r="Z34" s="197"/>
      <c r="AA34" s="1043"/>
      <c r="AB34" s="1042"/>
      <c r="AC34" s="220"/>
      <c r="AD34" s="1007" t="s">
        <v>17</v>
      </c>
      <c r="AE34" s="1007"/>
      <c r="AF34" s="1007"/>
      <c r="AG34" s="1007"/>
      <c r="AH34" s="1007"/>
      <c r="AI34" s="1043"/>
      <c r="AJ34" s="1042"/>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18" t="s">
        <v>2222</v>
      </c>
      <c r="C36" s="1018"/>
      <c r="D36" s="1018"/>
      <c r="E36" s="1018"/>
      <c r="F36" s="1018"/>
      <c r="G36" s="1167" t="s">
        <v>2263</v>
      </c>
      <c r="H36" s="1167"/>
      <c r="I36" s="1167"/>
      <c r="J36" s="1167"/>
      <c r="K36" s="1167"/>
      <c r="L36" s="1167"/>
      <c r="M36" s="1167"/>
      <c r="N36" s="1167"/>
      <c r="O36" s="1167"/>
      <c r="P36" s="1167"/>
      <c r="Q36" s="1167"/>
      <c r="R36" s="1167"/>
      <c r="S36" s="1167"/>
      <c r="T36" s="1167"/>
      <c r="U36" s="218"/>
      <c r="V36" s="526" t="str">
        <f>IFERROR(IF(OR(G9="特定加算Ⅰ",G9="特定加算Ⅱ"),"✓",""),"")</f>
        <v/>
      </c>
      <c r="W36" s="1025" t="s">
        <v>16</v>
      </c>
      <c r="X36" s="1026"/>
      <c r="Y36" s="1026"/>
      <c r="Z36" s="1027"/>
      <c r="AA36" s="1041" t="s">
        <v>14</v>
      </c>
      <c r="AB36" s="1042"/>
      <c r="AC36" s="220"/>
      <c r="AD36" s="1007" t="s">
        <v>16</v>
      </c>
      <c r="AE36" s="1007"/>
      <c r="AF36" s="1007"/>
      <c r="AG36" s="1007"/>
      <c r="AH36" s="1007"/>
      <c r="AI36" s="1041" t="s">
        <v>14</v>
      </c>
      <c r="AJ36" s="1042"/>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18"/>
      <c r="C37" s="1018"/>
      <c r="D37" s="1018"/>
      <c r="E37" s="1018"/>
      <c r="F37" s="1018"/>
      <c r="G37" s="1167"/>
      <c r="H37" s="1167"/>
      <c r="I37" s="1167"/>
      <c r="J37" s="1167"/>
      <c r="K37" s="1167"/>
      <c r="L37" s="1167"/>
      <c r="M37" s="1167"/>
      <c r="N37" s="1167"/>
      <c r="O37" s="1167"/>
      <c r="P37" s="1167"/>
      <c r="Q37" s="1167"/>
      <c r="R37" s="1167"/>
      <c r="S37" s="1167"/>
      <c r="T37" s="1167"/>
      <c r="U37" s="218"/>
      <c r="V37" s="526" t="str">
        <f>IFERROR(IF(G9="特定加算なし","✓",""),"")</f>
        <v/>
      </c>
      <c r="W37" s="1025" t="s">
        <v>17</v>
      </c>
      <c r="X37" s="1026"/>
      <c r="Y37" s="1026"/>
      <c r="Z37" s="1027"/>
      <c r="AA37" s="1041"/>
      <c r="AB37" s="1042"/>
      <c r="AC37" s="1178" t="s">
        <v>2369</v>
      </c>
      <c r="AD37" s="1179"/>
      <c r="AE37" s="1179"/>
      <c r="AF37" s="1179"/>
      <c r="AG37" s="1180"/>
      <c r="AH37" s="1181"/>
      <c r="AI37" s="1041"/>
      <c r="AJ37" s="1042"/>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18"/>
      <c r="C38" s="1018"/>
      <c r="D38" s="1018"/>
      <c r="E38" s="1018"/>
      <c r="F38" s="1018"/>
      <c r="G38" s="1167"/>
      <c r="H38" s="1167"/>
      <c r="I38" s="1167"/>
      <c r="J38" s="1167"/>
      <c r="K38" s="1167"/>
      <c r="L38" s="1167"/>
      <c r="M38" s="1167"/>
      <c r="N38" s="1167"/>
      <c r="O38" s="1167"/>
      <c r="P38" s="1167"/>
      <c r="Q38" s="1167"/>
      <c r="R38" s="1167"/>
      <c r="S38" s="1167"/>
      <c r="T38" s="1167"/>
      <c r="U38" s="218"/>
      <c r="Z38" s="233"/>
      <c r="AA38" s="1043"/>
      <c r="AB38" s="1042"/>
      <c r="AC38" s="220"/>
      <c r="AD38" s="1007" t="s">
        <v>17</v>
      </c>
      <c r="AE38" s="1007"/>
      <c r="AF38" s="1007"/>
      <c r="AG38" s="1007"/>
      <c r="AH38" s="1007"/>
      <c r="AI38" s="1041"/>
      <c r="AJ38" s="1042"/>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18" t="s">
        <v>2223</v>
      </c>
      <c r="C40" s="1018"/>
      <c r="D40" s="1018"/>
      <c r="E40" s="1018"/>
      <c r="F40" s="1018"/>
      <c r="G40" s="1017" t="str">
        <f>IFERROR(VLOOKUP(Y5,【参考】数式用!AS5:AT27,2,0),"")</f>
        <v/>
      </c>
      <c r="H40" s="1017"/>
      <c r="I40" s="1017"/>
      <c r="J40" s="1017"/>
      <c r="K40" s="1017"/>
      <c r="L40" s="1017"/>
      <c r="M40" s="1017"/>
      <c r="N40" s="1017"/>
      <c r="O40" s="1017"/>
      <c r="P40" s="1017"/>
      <c r="Q40" s="1017"/>
      <c r="R40" s="1017"/>
      <c r="S40" s="1017"/>
      <c r="T40" s="1017"/>
      <c r="U40" s="192"/>
      <c r="V40" s="526" t="str">
        <f>IFERROR(IF(G9="特定加算Ⅰ","✓",""),"")</f>
        <v/>
      </c>
      <c r="W40" s="1025" t="s">
        <v>16</v>
      </c>
      <c r="X40" s="1026"/>
      <c r="Y40" s="1026"/>
      <c r="Z40" s="1027"/>
      <c r="AA40" s="1041" t="s">
        <v>14</v>
      </c>
      <c r="AB40" s="1042"/>
      <c r="AC40" s="220"/>
      <c r="AD40" s="1007" t="s">
        <v>16</v>
      </c>
      <c r="AE40" s="1007"/>
      <c r="AF40" s="1007"/>
      <c r="AG40" s="1007"/>
      <c r="AH40" s="1007"/>
      <c r="AI40" s="1041" t="s">
        <v>14</v>
      </c>
      <c r="AJ40" s="1042"/>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18"/>
      <c r="C41" s="1018"/>
      <c r="D41" s="1018"/>
      <c r="E41" s="1018"/>
      <c r="F41" s="1018"/>
      <c r="G41" s="1017"/>
      <c r="H41" s="1017"/>
      <c r="I41" s="1017"/>
      <c r="J41" s="1017"/>
      <c r="K41" s="1017"/>
      <c r="L41" s="1017"/>
      <c r="M41" s="1017"/>
      <c r="N41" s="1017"/>
      <c r="O41" s="1017"/>
      <c r="P41" s="1017"/>
      <c r="Q41" s="1017"/>
      <c r="R41" s="1017"/>
      <c r="S41" s="1017"/>
      <c r="T41" s="1017"/>
      <c r="U41" s="192"/>
      <c r="V41" s="526" t="str">
        <f>IFERROR(IF(OR(G9="特定加算Ⅱ",G9="特定加算なし"),"✓",""),"")</f>
        <v/>
      </c>
      <c r="W41" s="1025" t="s">
        <v>17</v>
      </c>
      <c r="X41" s="1026"/>
      <c r="Y41" s="1026"/>
      <c r="Z41" s="1027"/>
      <c r="AA41" s="1041"/>
      <c r="AB41" s="1042"/>
      <c r="AC41" s="234" t="s">
        <v>90</v>
      </c>
      <c r="AD41" s="1054"/>
      <c r="AE41" s="1055"/>
      <c r="AF41" s="1055"/>
      <c r="AG41" s="1055"/>
      <c r="AH41" s="1056"/>
      <c r="AI41" s="1041"/>
      <c r="AJ41" s="1042"/>
      <c r="AK41" s="234" t="s">
        <v>90</v>
      </c>
      <c r="AL41" s="1054"/>
      <c r="AM41" s="1055"/>
      <c r="AN41" s="1055"/>
      <c r="AO41" s="1055"/>
      <c r="AP41" s="1056"/>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18"/>
      <c r="C42" s="1018"/>
      <c r="D42" s="1018"/>
      <c r="E42" s="1018"/>
      <c r="F42" s="1018"/>
      <c r="G42" s="1017"/>
      <c r="H42" s="1017"/>
      <c r="I42" s="1017"/>
      <c r="J42" s="1017"/>
      <c r="K42" s="1017"/>
      <c r="L42" s="1017"/>
      <c r="M42" s="1017"/>
      <c r="N42" s="1017"/>
      <c r="O42" s="1017"/>
      <c r="P42" s="1017"/>
      <c r="Q42" s="1017"/>
      <c r="R42" s="1017"/>
      <c r="S42" s="1017"/>
      <c r="T42" s="1017"/>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18" t="s">
        <v>2224</v>
      </c>
      <c r="C44" s="1018"/>
      <c r="D44" s="1018"/>
      <c r="E44" s="1018"/>
      <c r="F44" s="1018"/>
      <c r="G44" s="1017" t="s">
        <v>2161</v>
      </c>
      <c r="H44" s="1017"/>
      <c r="I44" s="1017"/>
      <c r="J44" s="1017"/>
      <c r="K44" s="1017"/>
      <c r="L44" s="1017"/>
      <c r="M44" s="1017"/>
      <c r="N44" s="1017"/>
      <c r="O44" s="1017"/>
      <c r="P44" s="1017"/>
      <c r="Q44" s="1017"/>
      <c r="R44" s="1017"/>
      <c r="S44" s="1017"/>
      <c r="T44" s="1017"/>
      <c r="U44" s="218"/>
      <c r="V44" s="526" t="str">
        <f>IFERROR(IF(OR(G9="特定加算Ⅰ",G9="特定加算Ⅱ"),"✓",""),"")</f>
        <v/>
      </c>
      <c r="W44" s="1025" t="s">
        <v>16</v>
      </c>
      <c r="X44" s="1026"/>
      <c r="Y44" s="1026"/>
      <c r="Z44" s="1027"/>
      <c r="AA44" s="1041" t="s">
        <v>14</v>
      </c>
      <c r="AB44" s="1042"/>
      <c r="AC44" s="220"/>
      <c r="AD44" s="1007" t="s">
        <v>16</v>
      </c>
      <c r="AE44" s="1007"/>
      <c r="AF44" s="1007"/>
      <c r="AG44" s="1007"/>
      <c r="AH44" s="1007"/>
      <c r="AI44" s="1041" t="s">
        <v>14</v>
      </c>
      <c r="AJ44" s="1042"/>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18"/>
      <c r="C45" s="1018"/>
      <c r="D45" s="1018"/>
      <c r="E45" s="1018"/>
      <c r="F45" s="1018"/>
      <c r="G45" s="1017"/>
      <c r="H45" s="1017"/>
      <c r="I45" s="1017"/>
      <c r="J45" s="1017"/>
      <c r="K45" s="1017"/>
      <c r="L45" s="1017"/>
      <c r="M45" s="1017"/>
      <c r="N45" s="1017"/>
      <c r="O45" s="1017"/>
      <c r="P45" s="1017"/>
      <c r="Q45" s="1017"/>
      <c r="R45" s="1017"/>
      <c r="S45" s="1017"/>
      <c r="T45" s="1017"/>
      <c r="U45" s="218"/>
      <c r="V45" s="526" t="str">
        <f>IFERROR(IF(G9="特定加算なし","✓",""),"")</f>
        <v/>
      </c>
      <c r="W45" s="1025" t="s">
        <v>17</v>
      </c>
      <c r="X45" s="1026"/>
      <c r="Y45" s="1026"/>
      <c r="Z45" s="1027"/>
      <c r="AA45" s="1041"/>
      <c r="AB45" s="1042"/>
      <c r="AC45" s="220"/>
      <c r="AD45" s="1007" t="s">
        <v>17</v>
      </c>
      <c r="AE45" s="1007"/>
      <c r="AF45" s="1007"/>
      <c r="AG45" s="1007"/>
      <c r="AH45" s="1007"/>
      <c r="AI45" s="1041"/>
      <c r="AJ45" s="1042"/>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75" t="s">
        <v>2317</v>
      </c>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14"/>
      <c r="C48" s="1015"/>
      <c r="D48" s="1015"/>
      <c r="E48" s="1015"/>
      <c r="F48" s="1016"/>
      <c r="G48" s="1044" t="str">
        <f>IF(F15=4,"R6.4～R6.5",IF(F15=5,"R6.5",""))</f>
        <v>R6.4～R6.5</v>
      </c>
      <c r="H48" s="1044"/>
      <c r="I48" s="1044"/>
      <c r="J48" s="1044"/>
      <c r="K48" s="1044"/>
      <c r="L48" s="1044"/>
      <c r="M48" s="1044"/>
      <c r="N48" s="1044"/>
      <c r="O48" s="1044"/>
      <c r="P48" s="1044"/>
      <c r="Q48" s="1044"/>
      <c r="R48" s="1044"/>
      <c r="S48" s="1044"/>
      <c r="T48" s="1044"/>
      <c r="U48" s="1044"/>
      <c r="V48" s="1044"/>
      <c r="W48" s="1044"/>
      <c r="X48" s="1044"/>
      <c r="Y48" s="1044"/>
      <c r="Z48" s="1044"/>
      <c r="AA48" s="1041" t="s">
        <v>14</v>
      </c>
      <c r="AB48" s="1042"/>
      <c r="AC48" s="1044" t="str">
        <f>IF(OR(F15=4,F15=5),"R6.6","R"&amp;D15&amp;"."&amp;F15)&amp;"～R"&amp;K15&amp;"."&amp;M15</f>
        <v>R6.6～R7.3</v>
      </c>
      <c r="AD48" s="1044"/>
      <c r="AE48" s="1044"/>
      <c r="AF48" s="1044"/>
      <c r="AG48" s="1044"/>
      <c r="AH48" s="1044"/>
      <c r="AS48" s="1013" t="str">
        <f>IFERROR(IF(AND(OR(AP58=1,AP58=2),OR(AP59=1,AP59=2),OR(AP60=1,AP60=2)),"処遇加算Ⅰ",IF(AND(OR(AP58=1,AP58=2),OR(AP59=1,AP59=2),OR(AP60=0,AP60=3)),"処遇加算Ⅱ",IF(OR(OR(AP58=1,AP58=2),OR(AP59=1,AP59=2)),"処遇加算Ⅲ",""))),"")</f>
        <v/>
      </c>
      <c r="AT48" s="1013"/>
      <c r="AU48" s="1013"/>
      <c r="AV48" s="1013"/>
      <c r="AW48" s="1013" t="str">
        <f>IFERROR(IF(AND(OR(AP61=1,AP61=2),AP62=1,AP63=1),"特定加算Ⅰ",IF(AND(OR(AP61=1,AP61=2),AP62=2,AP63=1),"特定加算Ⅱ",IF(OR(AP61=3,AP62=2,AP63=2),"特定加算なし",""))),"")</f>
        <v>特定加算なし</v>
      </c>
      <c r="AX48" s="1013"/>
      <c r="AY48" s="1013"/>
      <c r="AZ48" s="1013"/>
      <c r="BA48" s="1013" t="str">
        <f>IFERROR(IF(AP57=1,"ベア加算",IF(AP57=2,"ベア加算なし","")),"")</f>
        <v/>
      </c>
      <c r="BB48" s="1013"/>
      <c r="BC48" s="1013"/>
      <c r="BD48" s="1013"/>
      <c r="BE48" s="1131" t="str">
        <f>AS48&amp;AW48&amp;BA48</f>
        <v>特定加算なし</v>
      </c>
      <c r="BF48" s="1131"/>
      <c r="BG48" s="1131"/>
      <c r="BH48" s="1131"/>
      <c r="BI48" s="1131"/>
      <c r="BJ48" s="1131"/>
      <c r="BK48" s="1131"/>
      <c r="BL48" s="1131"/>
      <c r="BM48" s="1131"/>
      <c r="BN48" s="1131"/>
      <c r="BO48" s="1131"/>
      <c r="BP48" s="1131"/>
      <c r="BQ48" s="241"/>
      <c r="BR48" s="241"/>
      <c r="BS48" s="241"/>
      <c r="BT48" s="241"/>
      <c r="BU48" s="241"/>
      <c r="BV48" s="241"/>
      <c r="BW48" s="241"/>
      <c r="BX48" s="241"/>
      <c r="BY48" s="241"/>
      <c r="BZ48" s="241"/>
      <c r="CD48" s="242"/>
    </row>
    <row r="49" spans="2:84" ht="18" customHeight="1">
      <c r="B49" s="1019" t="s">
        <v>2163</v>
      </c>
      <c r="C49" s="1020"/>
      <c r="D49" s="1020"/>
      <c r="E49" s="1020"/>
      <c r="F49" s="1021"/>
      <c r="G49" s="1045" t="str">
        <f>IFERROR(IF(AND(OR(AH58=1,AH58=2),OR(AH59=1,AH59=2),OR(AH60=1,AH60=2)),"処遇加算Ⅰ",IF(AND(OR(AH58=1,AH58=2),OR(AH59=1,AH59=2),OR(AH60=0,AH60=3)),"処遇加算Ⅱ",IF(OR(OR(AH58=1,AH58=2),OR(AH59=1,AH59=2)),"処遇加算Ⅲ",""))),"")</f>
        <v/>
      </c>
      <c r="H49" s="1046"/>
      <c r="I49" s="1046"/>
      <c r="J49" s="1046"/>
      <c r="K49" s="1047"/>
      <c r="L49" s="1045" t="str">
        <f>IFERROR(IF(G9="","",IF(AND(OR(AH61=1,AH61=2),AH62=1,AH63=1),"特定加算Ⅰ",IF(AND(OR(AH61=1,AH61=2),AH62=2,AH63=1),"特定加算Ⅱ",IF(OR(AH61=3,AH62=2,AH63=2),"特定加算なし","")))),"")</f>
        <v/>
      </c>
      <c r="M49" s="1046"/>
      <c r="N49" s="1046"/>
      <c r="O49" s="1046"/>
      <c r="P49" s="1163"/>
      <c r="Q49" s="1164" t="str">
        <f>IFERROR(IF(OR(L9="ベア加算",AND(L9="ベア加算なし",AH57=1)),"ベア加算",IF(AH57=2,"ベア加算なし","")),"")</f>
        <v/>
      </c>
      <c r="R49" s="1046"/>
      <c r="S49" s="1046"/>
      <c r="T49" s="1046"/>
      <c r="U49" s="1163"/>
      <c r="V49" s="1165" t="s">
        <v>12</v>
      </c>
      <c r="W49" s="1166"/>
      <c r="X49" s="1166"/>
      <c r="Y49" s="1166"/>
      <c r="Z49" s="1166"/>
      <c r="AA49" s="1043"/>
      <c r="AB49" s="1043"/>
      <c r="AC49" s="1028" t="str">
        <f>IFERROR(VLOOKUP(BE48,【参考】数式用2!E6:F23,2,FALSE),"")</f>
        <v/>
      </c>
      <c r="AD49" s="1029"/>
      <c r="AE49" s="1029"/>
      <c r="AF49" s="1029"/>
      <c r="AG49" s="1029"/>
      <c r="AH49" s="1030"/>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4" ht="18" customHeight="1" thickBot="1">
      <c r="B50" s="1019" t="s">
        <v>2164</v>
      </c>
      <c r="C50" s="1020"/>
      <c r="D50" s="1020"/>
      <c r="E50" s="1020"/>
      <c r="F50" s="1021"/>
      <c r="G50" s="1031" t="str">
        <f>IFERROR(VLOOKUP(Y5,【参考】数式用!$A$5:$J$27,MATCH(G49,【参考】数式用!$B$4:$J$4,0)+1,0),"")</f>
        <v/>
      </c>
      <c r="H50" s="1032"/>
      <c r="I50" s="1032"/>
      <c r="J50" s="1032"/>
      <c r="K50" s="1033"/>
      <c r="L50" s="1031" t="str">
        <f>IFERROR(VLOOKUP(Y5,【参考】数式用!$A$5:$J$27,MATCH(L49,【参考】数式用!$B$4:$J$4,0)+1,0),"")</f>
        <v/>
      </c>
      <c r="M50" s="1032"/>
      <c r="N50" s="1032"/>
      <c r="O50" s="1032"/>
      <c r="P50" s="1034"/>
      <c r="Q50" s="1035" t="str">
        <f>IFERROR(VLOOKUP(Y5,【参考】数式用!$A$5:$J$27,MATCH(Q49,【参考】数式用!$B$4:$J$4,0)+1,0),"")</f>
        <v/>
      </c>
      <c r="R50" s="1032"/>
      <c r="S50" s="1032"/>
      <c r="T50" s="1032"/>
      <c r="U50" s="1034"/>
      <c r="V50" s="1036">
        <f>SUM(G50,L50,Q50)</f>
        <v>0</v>
      </c>
      <c r="W50" s="1037"/>
      <c r="X50" s="1037"/>
      <c r="Y50" s="1037"/>
      <c r="Z50" s="1037"/>
      <c r="AA50" s="1043"/>
      <c r="AB50" s="1043"/>
      <c r="AC50" s="1038" t="str">
        <f>IFERROR(VLOOKUP(Y5,【参考】数式用!$A$5:$AB$27,MATCH(AC49,【参考】数式用!$B$4:$AB$4,0)+1,FALSE),"")</f>
        <v/>
      </c>
      <c r="AD50" s="1039"/>
      <c r="AE50" s="1039"/>
      <c r="AF50" s="1039"/>
      <c r="AG50" s="1039"/>
      <c r="AH50" s="1040"/>
      <c r="AS50" s="1012" t="s">
        <v>2195</v>
      </c>
      <c r="AT50" s="1012"/>
      <c r="AU50" s="1012"/>
      <c r="AV50" s="1012"/>
      <c r="AW50" s="1012" t="s">
        <v>2196</v>
      </c>
      <c r="AX50" s="1012"/>
      <c r="AY50" s="1012"/>
      <c r="AZ50" s="1012"/>
      <c r="BA50" s="1012" t="s">
        <v>15</v>
      </c>
      <c r="BB50" s="1012"/>
      <c r="BC50" s="1012"/>
      <c r="BD50" s="1012"/>
      <c r="BE50" s="1012" t="s">
        <v>2197</v>
      </c>
      <c r="BF50" s="1012"/>
      <c r="BG50" s="1012"/>
      <c r="BH50" s="1012"/>
      <c r="BI50" s="1012" t="s">
        <v>2200</v>
      </c>
      <c r="BJ50" s="1012"/>
      <c r="BK50" s="1012"/>
      <c r="BL50" s="1012"/>
      <c r="BM50" s="241"/>
      <c r="BN50" s="1012" t="s">
        <v>2199</v>
      </c>
      <c r="BO50" s="1012"/>
      <c r="BP50" s="1012"/>
      <c r="BQ50" s="1012"/>
      <c r="BR50" s="1012"/>
      <c r="BS50" s="1012"/>
      <c r="BT50" s="241"/>
      <c r="BV50" s="979" t="s">
        <v>2202</v>
      </c>
      <c r="BW50" s="980"/>
      <c r="BX50" s="980"/>
      <c r="BY50" s="980"/>
      <c r="BZ50" s="980"/>
      <c r="CA50" s="981"/>
      <c r="CD50" s="242"/>
    </row>
    <row r="51" spans="2:84" ht="17.25" customHeight="1">
      <c r="B51" s="1022" t="s">
        <v>2294</v>
      </c>
      <c r="C51" s="1023"/>
      <c r="D51" s="1023"/>
      <c r="E51" s="1023"/>
      <c r="F51" s="1024"/>
      <c r="G51" s="1050" t="str">
        <f>IFERROR(ROUNDDOWN(ROUND(AM5*G50,0)*P5,0)*H53,"")</f>
        <v/>
      </c>
      <c r="H51" s="1050"/>
      <c r="I51" s="1050"/>
      <c r="J51" s="1050"/>
      <c r="K51" s="148" t="s">
        <v>2289</v>
      </c>
      <c r="L51" s="1049" t="str">
        <f>IFERROR(ROUNDDOWN(ROUND(AM5*L50,0)*P5,0)*H53,"")</f>
        <v/>
      </c>
      <c r="M51" s="1050"/>
      <c r="N51" s="1050"/>
      <c r="O51" s="1050"/>
      <c r="P51" s="148" t="s">
        <v>2289</v>
      </c>
      <c r="Q51" s="1049" t="str">
        <f>IFERROR(ROUNDDOWN(ROUND(AM5*Q50,0)*P5,0)*H53,"")</f>
        <v/>
      </c>
      <c r="R51" s="1050"/>
      <c r="S51" s="1050"/>
      <c r="T51" s="1050"/>
      <c r="U51" s="149" t="s">
        <v>2289</v>
      </c>
      <c r="V51" s="1158">
        <f>IFERROR(SUM(G51,L51,Q51),"")</f>
        <v>0</v>
      </c>
      <c r="W51" s="1159"/>
      <c r="X51" s="1159"/>
      <c r="Y51" s="1159"/>
      <c r="Z51" s="150" t="s">
        <v>2289</v>
      </c>
      <c r="AB51" s="151"/>
      <c r="AC51" s="1049" t="str">
        <f>IFERROR(ROUNDDOWN(ROUND(AM5*AC50,0)*P5,0)*AD53,"")</f>
        <v/>
      </c>
      <c r="AD51" s="1050"/>
      <c r="AE51" s="1050"/>
      <c r="AF51" s="1050"/>
      <c r="AG51" s="1050"/>
      <c r="AH51" s="149" t="s">
        <v>2289</v>
      </c>
      <c r="AS51" s="1011" t="str">
        <f>IFERROR(ROUNDDOWN(ROUND(AM5*(G50-B10),0)*P5,0)*H53,"")</f>
        <v/>
      </c>
      <c r="AT51" s="1011"/>
      <c r="AU51" s="1011"/>
      <c r="AV51" s="1011"/>
      <c r="AW51" s="1011" t="str">
        <f>IFERROR(ROUNDDOWN(ROUND(AM5*(L50-G10),0)*P5,0)*H53,"")</f>
        <v/>
      </c>
      <c r="AX51" s="1011"/>
      <c r="AY51" s="1011"/>
      <c r="AZ51" s="1011"/>
      <c r="BA51" s="1011" t="str">
        <f>IFERROR(ROUNDDOWN(ROUND(AM5*(Q50-L10),0)*P5,0)*H53,"")</f>
        <v/>
      </c>
      <c r="BB51" s="1011"/>
      <c r="BC51" s="1011"/>
      <c r="BD51" s="1011"/>
      <c r="BE51" s="1011" t="str">
        <f>IFERROR(ROUNDDOWN(ROUND(AM5*(AC50-Q10),0)*P5,0)*AD53,"")</f>
        <v/>
      </c>
      <c r="BF51" s="1011"/>
      <c r="BG51" s="1011"/>
      <c r="BH51" s="1011"/>
      <c r="BI51" s="1011">
        <f>SUM(AS51:BH51)</f>
        <v>0</v>
      </c>
      <c r="BJ51" s="1011"/>
      <c r="BK51" s="1011"/>
      <c r="BL51" s="1011"/>
      <c r="BM51" s="241"/>
      <c r="BN51" s="1011" t="str">
        <f>IFERROR(ROUNDDOWN(ROUNDDOWN(ROUND(AM5*(VLOOKUP(Y5,【参考】数式用!$A$5:$AB$27,14,FALSE)),0)*P5,0)*AD53*0.5,0),"")</f>
        <v/>
      </c>
      <c r="BO51" s="1011"/>
      <c r="BP51" s="1011"/>
      <c r="BQ51" s="1011"/>
      <c r="BR51" s="1011"/>
      <c r="BS51" s="1011"/>
      <c r="BT51" s="241"/>
      <c r="BV51" s="982">
        <f>IF(AND(Q49="ベア加算なし",BA48="ベア加算"),ROUNDDOWN(ROUND(AM5*VLOOKUP(Y5,【参考】数式用!$A$5:$AB$27,9,FALSE),0)*P5,0)*AD53,0)</f>
        <v>0</v>
      </c>
      <c r="BW51" s="983"/>
      <c r="BX51" s="983"/>
      <c r="BY51" s="983"/>
      <c r="BZ51" s="983"/>
      <c r="CA51" s="984"/>
      <c r="CD51" s="242"/>
    </row>
    <row r="52" spans="2:84" ht="13.5" customHeight="1">
      <c r="B52" s="1022"/>
      <c r="C52" s="1023"/>
      <c r="D52" s="1023"/>
      <c r="E52" s="1023"/>
      <c r="F52" s="1024"/>
      <c r="G52" s="1053" t="str">
        <f>IFERROR("("&amp;TEXT(G51/H53,"#,##0円")&amp;"/月)","")</f>
        <v/>
      </c>
      <c r="H52" s="1048"/>
      <c r="I52" s="1048"/>
      <c r="J52" s="1048"/>
      <c r="K52" s="1048"/>
      <c r="L52" s="1048" t="str">
        <f>IFERROR("("&amp;TEXT(L51/H53,"#,##0円")&amp;"/月)","")</f>
        <v/>
      </c>
      <c r="M52" s="1048"/>
      <c r="N52" s="1048"/>
      <c r="O52" s="1048"/>
      <c r="P52" s="1048"/>
      <c r="Q52" s="1048" t="str">
        <f>IFERROR("("&amp;TEXT(Q51/H53,"#,##0円")&amp;"/月)","")</f>
        <v/>
      </c>
      <c r="R52" s="1048"/>
      <c r="S52" s="1048"/>
      <c r="T52" s="1048"/>
      <c r="U52" s="1048"/>
      <c r="V52" s="1048" t="str">
        <f>IFERROR("("&amp;TEXT(V51/H53,"#,##0円")&amp;"/月)","")</f>
        <v>(0円/月)</v>
      </c>
      <c r="W52" s="1048"/>
      <c r="X52" s="1048"/>
      <c r="Y52" s="1048"/>
      <c r="Z52" s="1048"/>
      <c r="AB52" s="151"/>
      <c r="AC52" s="1051" t="str">
        <f>IFERROR("("&amp;TEXT(AC51/AD53,"#,##0円")&amp;"/月)","")</f>
        <v/>
      </c>
      <c r="AD52" s="1052"/>
      <c r="AE52" s="1052"/>
      <c r="AF52" s="1052"/>
      <c r="AG52" s="1052"/>
      <c r="AH52" s="1053"/>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4"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4" ht="6" customHeight="1">
      <c r="BX54" s="248"/>
    </row>
    <row r="55" spans="2:84" ht="18" customHeight="1"/>
    <row r="56" spans="2:84" ht="23.25" customHeight="1">
      <c r="U56" s="1131" t="s">
        <v>244</v>
      </c>
      <c r="V56" s="1131"/>
      <c r="W56" s="1131"/>
      <c r="X56" s="1131"/>
      <c r="Y56" s="1131"/>
      <c r="Z56" s="1131"/>
      <c r="AA56" s="245"/>
      <c r="AB56" s="249"/>
      <c r="AC56" s="1131" t="str">
        <f>IF(F15=4,"R6.4～R6.5",IF(F15=5,"R6.5",""))</f>
        <v>R6.4～R6.5</v>
      </c>
      <c r="AD56" s="1131"/>
      <c r="AE56" s="1131"/>
      <c r="AF56" s="1131"/>
      <c r="AG56" s="1131"/>
      <c r="AH56" s="1131"/>
      <c r="AI56" s="250"/>
      <c r="AJ56" s="249"/>
      <c r="AK56" s="1131" t="str">
        <f>IF(OR(F15=4,F15=5),"R6.6","R"&amp;D15&amp;"."&amp;F15)&amp;"～R"&amp;K15&amp;"."&amp;M15</f>
        <v>R6.6～R7.3</v>
      </c>
      <c r="AL56" s="1131"/>
      <c r="AM56" s="1131"/>
      <c r="AN56" s="1131"/>
      <c r="AO56" s="1131"/>
      <c r="AP56" s="1131"/>
      <c r="AQ56" s="245"/>
      <c r="AR56" s="245"/>
      <c r="AS56" s="1169" t="s">
        <v>2420</v>
      </c>
      <c r="AT56" s="1169"/>
      <c r="AU56" s="1169"/>
      <c r="AV56" s="1169"/>
      <c r="AW56" s="1169" t="s">
        <v>2419</v>
      </c>
      <c r="AX56" s="1169"/>
      <c r="AY56" s="1169"/>
      <c r="AZ56" s="1169"/>
    </row>
    <row r="57" spans="2:84" ht="15.95" customHeight="1">
      <c r="U57" s="1012" t="s">
        <v>2203</v>
      </c>
      <c r="V57" s="1012"/>
      <c r="W57" s="1012"/>
      <c r="X57" s="1012"/>
      <c r="Y57" s="1012"/>
      <c r="Z57" s="527" t="str">
        <f>IF(AND(B9&lt;&gt;"処遇加算なし",F15=4),IF(V21="✓",1,IF(V22="✓",2,"")),"")</f>
        <v/>
      </c>
      <c r="AA57" s="245"/>
      <c r="AB57" s="249"/>
      <c r="AC57" s="1012" t="s">
        <v>2203</v>
      </c>
      <c r="AD57" s="1012"/>
      <c r="AE57" s="1012"/>
      <c r="AF57" s="1012"/>
      <c r="AG57" s="1012"/>
      <c r="AH57" s="170">
        <f>IF(AND(F15&lt;&gt;4,F15&lt;&gt;5),0,IF(AT8="○",1,0))</f>
        <v>0</v>
      </c>
      <c r="AI57" s="253"/>
      <c r="AJ57" s="249"/>
      <c r="AK57" s="1012" t="s">
        <v>2203</v>
      </c>
      <c r="AL57" s="1012"/>
      <c r="AM57" s="1012"/>
      <c r="AN57" s="1012"/>
      <c r="AO57" s="1012"/>
      <c r="AP57" s="170">
        <f>IF(AT8="○",1,0)</f>
        <v>0</v>
      </c>
      <c r="AQ57" s="245"/>
      <c r="AR57" s="245"/>
      <c r="AS57" s="1177"/>
      <c r="AT57" s="1177"/>
      <c r="AU57" s="1177"/>
      <c r="AV57" s="1177"/>
      <c r="AW57" s="1170"/>
      <c r="AX57" s="1170"/>
      <c r="AY57" s="1170"/>
      <c r="AZ57" s="1170"/>
      <c r="BJ57" s="251"/>
      <c r="BL57" s="251"/>
      <c r="BM57" s="251"/>
      <c r="BN57" s="251"/>
      <c r="BO57" s="251"/>
      <c r="BP57" s="251"/>
      <c r="BQ57" s="251"/>
      <c r="BR57" s="251"/>
      <c r="BS57" s="251"/>
      <c r="BT57" s="251"/>
      <c r="BU57" s="251"/>
      <c r="BV57" s="251"/>
      <c r="BW57" s="251"/>
      <c r="BX57" s="251"/>
      <c r="BY57" s="251"/>
      <c r="BZ57" s="251"/>
      <c r="CB57" s="254"/>
    </row>
    <row r="58" spans="2:84" ht="15.95" customHeight="1">
      <c r="U58" s="1130" t="s">
        <v>2204</v>
      </c>
      <c r="V58" s="1130"/>
      <c r="W58" s="1130"/>
      <c r="X58" s="1130"/>
      <c r="Y58" s="1130"/>
      <c r="Z58" s="527" t="str">
        <f>IF(AND(B9&lt;&gt;"処遇加算なし",F15=4),IF(V24="✓",1,IF(V25="✓",2,IF(V26="✓",3,""))),"")</f>
        <v/>
      </c>
      <c r="AA58" s="245"/>
      <c r="AB58" s="249"/>
      <c r="AC58" s="1130" t="s">
        <v>2204</v>
      </c>
      <c r="AD58" s="1130"/>
      <c r="AE58" s="1130"/>
      <c r="AF58" s="1130"/>
      <c r="AG58" s="1130"/>
      <c r="AH58" s="170">
        <f>IF(AND(F15&lt;&gt;4,F15&lt;&gt;5),0,IF(AU8="○",1,3))</f>
        <v>3</v>
      </c>
      <c r="AI58" s="253"/>
      <c r="AJ58" s="249"/>
      <c r="AK58" s="1130" t="s">
        <v>2204</v>
      </c>
      <c r="AL58" s="1130"/>
      <c r="AM58" s="1130"/>
      <c r="AN58" s="1130"/>
      <c r="AO58" s="1130"/>
      <c r="AP58" s="170">
        <f>IF(AU8="○",1,3)</f>
        <v>3</v>
      </c>
      <c r="AQ58" s="245"/>
      <c r="AR58" s="245"/>
      <c r="AS58" s="1012" t="str">
        <f>IF(OR(AND(Z58=1,AH58=3),AND(Z58=1,AP58=3),AND(Z58=2,AH58=3,AH59=3),AND(Z58=2,AP58=3,AP59=3)),"○","")</f>
        <v/>
      </c>
      <c r="AT58" s="1012"/>
      <c r="AU58" s="1012"/>
      <c r="AV58" s="1012"/>
      <c r="AW58" s="1012" t="str">
        <f>IF(OR(AND(Z58=1,AH58=2),AND(Z58=1,AP58=2),AND(Z58=2,AH58=2,AH59=2),AND(Z58=2,AP58=2,AP59=2)),"○","")</f>
        <v/>
      </c>
      <c r="AX58" s="1012"/>
      <c r="AY58" s="1012"/>
      <c r="AZ58" s="1012"/>
      <c r="BJ58" s="251"/>
      <c r="BL58" s="251"/>
      <c r="BM58" s="251"/>
      <c r="BN58" s="251"/>
      <c r="BO58" s="251"/>
      <c r="BP58" s="251"/>
      <c r="BQ58" s="251"/>
      <c r="BR58" s="251"/>
      <c r="BS58" s="251"/>
      <c r="BT58" s="251"/>
      <c r="BU58" s="251"/>
      <c r="BV58" s="251"/>
      <c r="BW58" s="251"/>
      <c r="BX58" s="251"/>
      <c r="BY58" s="251"/>
      <c r="BZ58" s="251"/>
      <c r="CB58" s="254"/>
    </row>
    <row r="59" spans="2:84" ht="15.95" customHeight="1">
      <c r="U59" s="1130" t="s">
        <v>2205</v>
      </c>
      <c r="V59" s="1130"/>
      <c r="W59" s="1130"/>
      <c r="X59" s="1130"/>
      <c r="Y59" s="1130"/>
      <c r="Z59" s="527" t="str">
        <f>IF(AND(B9&lt;&gt;"処遇加算なし",F15=4),IF(V28="✓",1,IF(V29="✓",2,IF(V30="✓",3,""))),"")</f>
        <v/>
      </c>
      <c r="AA59" s="245"/>
      <c r="AB59" s="249"/>
      <c r="AC59" s="1130" t="s">
        <v>2205</v>
      </c>
      <c r="AD59" s="1130"/>
      <c r="AE59" s="1130"/>
      <c r="AF59" s="1130"/>
      <c r="AG59" s="1130"/>
      <c r="AH59" s="170">
        <f>IF(AND(F15&lt;&gt;4,F15&lt;&gt;5),0,IF(AV8="○",1,3))</f>
        <v>3</v>
      </c>
      <c r="AI59" s="253"/>
      <c r="AJ59" s="249"/>
      <c r="AK59" s="1130" t="s">
        <v>2205</v>
      </c>
      <c r="AL59" s="1130"/>
      <c r="AM59" s="1130"/>
      <c r="AN59" s="1130"/>
      <c r="AO59" s="1130"/>
      <c r="AP59" s="170">
        <f>IF(AV8="○",1,3)</f>
        <v>3</v>
      </c>
      <c r="AQ59" s="245"/>
      <c r="AR59" s="245"/>
      <c r="AS59" s="1012" t="str">
        <f>IF(OR(AND(Z59=1,AH59=3),AND(Z59=1,AP59=3),AND(Z59=2,AH58=3,AH59=3),AND(Z59=2,AP58=3,AP59=3)),"○","")</f>
        <v/>
      </c>
      <c r="AT59" s="1012"/>
      <c r="AU59" s="1012"/>
      <c r="AV59" s="1012"/>
      <c r="AW59" s="1012" t="str">
        <f>IF(OR(AND(Z59=1,AH58=2),AND(Z59=1,AP58=2),AND(Z59=2,AH58=2,AH59=2),AND(Z59=2,AP58=2,AP59=2)),"○","")</f>
        <v/>
      </c>
      <c r="AX59" s="1012"/>
      <c r="AY59" s="1012"/>
      <c r="AZ59" s="1012"/>
      <c r="BJ59" s="251"/>
      <c r="BL59" s="251"/>
      <c r="BM59" s="251"/>
      <c r="BN59" s="251"/>
      <c r="BO59" s="251"/>
      <c r="BP59" s="251"/>
      <c r="BQ59" s="251"/>
      <c r="BR59" s="251"/>
      <c r="BS59" s="251"/>
      <c r="BT59" s="251"/>
      <c r="BU59" s="251"/>
      <c r="BV59" s="251"/>
      <c r="BW59" s="251"/>
      <c r="BX59" s="251"/>
      <c r="BY59" s="251"/>
      <c r="BZ59" s="251"/>
      <c r="CB59" s="254"/>
    </row>
    <row r="60" spans="2:84" ht="15.95" customHeight="1">
      <c r="U60" s="1130" t="s">
        <v>2206</v>
      </c>
      <c r="V60" s="1130"/>
      <c r="W60" s="1130"/>
      <c r="X60" s="1130"/>
      <c r="Y60" s="1130"/>
      <c r="Z60" s="527" t="str">
        <f>IF(AND(B9&lt;&gt;"処遇加算なし",F15=4),IF(V32="✓",1,IF(V33="✓",2,"")),"")</f>
        <v/>
      </c>
      <c r="AA60" s="245"/>
      <c r="AB60" s="249"/>
      <c r="AC60" s="1130" t="s">
        <v>2206</v>
      </c>
      <c r="AD60" s="1130"/>
      <c r="AE60" s="1130"/>
      <c r="AF60" s="1130"/>
      <c r="AG60" s="1130"/>
      <c r="AH60" s="170">
        <f>IF(AND(F15&lt;&gt;4,F15&lt;&gt;5),0,IF(AW8="○",1,3))</f>
        <v>3</v>
      </c>
      <c r="AI60" s="253"/>
      <c r="AJ60" s="249"/>
      <c r="AK60" s="1130" t="s">
        <v>2206</v>
      </c>
      <c r="AL60" s="1130"/>
      <c r="AM60" s="1130"/>
      <c r="AN60" s="1130"/>
      <c r="AO60" s="1130"/>
      <c r="AP60" s="170">
        <f>IF(AW8="○",1,3)</f>
        <v>3</v>
      </c>
      <c r="AQ60" s="245"/>
      <c r="AR60" s="245"/>
      <c r="AS60" s="1171" t="str">
        <f>IF(OR(AND(Z60=1,AH60=3),AND(Z60=1,AP60=3)),"○","")</f>
        <v/>
      </c>
      <c r="AT60" s="1171"/>
      <c r="AU60" s="1171"/>
      <c r="AV60" s="1171"/>
      <c r="AW60" s="1171" t="str">
        <f>IF(OR(AND(Z60=1,AH60=2),AND(Z60=1,AP60=2)),"○","")</f>
        <v/>
      </c>
      <c r="AX60" s="1171"/>
      <c r="AY60" s="1171"/>
      <c r="AZ60" s="1171"/>
      <c r="BJ60" s="251"/>
      <c r="BL60" s="251"/>
      <c r="BM60" s="251"/>
      <c r="BN60" s="251"/>
      <c r="BO60" s="251"/>
      <c r="BP60" s="251"/>
      <c r="BQ60" s="251"/>
      <c r="BR60" s="251"/>
      <c r="BS60" s="251"/>
      <c r="BT60" s="251"/>
      <c r="BU60" s="251"/>
      <c r="BV60" s="251"/>
      <c r="BW60" s="251"/>
      <c r="BX60" s="251"/>
      <c r="BY60" s="251"/>
      <c r="BZ60" s="251"/>
      <c r="CB60" s="254"/>
    </row>
    <row r="61" spans="2:84" ht="15.95" customHeight="1">
      <c r="U61" s="1130" t="s">
        <v>2207</v>
      </c>
      <c r="V61" s="1130"/>
      <c r="W61" s="1130"/>
      <c r="X61" s="1130"/>
      <c r="Y61" s="1130"/>
      <c r="Z61" s="527" t="str">
        <f>IF(AND(B9&lt;&gt;"処遇加算なし",F15=4),IF(V36="✓",1,IF(V37="✓",2,"")),"")</f>
        <v/>
      </c>
      <c r="AA61" s="245"/>
      <c r="AB61" s="249"/>
      <c r="AC61" s="1130" t="s">
        <v>2207</v>
      </c>
      <c r="AD61" s="1130"/>
      <c r="AE61" s="1130"/>
      <c r="AF61" s="1130"/>
      <c r="AG61" s="1130"/>
      <c r="AH61" s="170">
        <f>IF(AND(F15&lt;&gt;4,F15&lt;&gt;5),0,IF(AX8="○",1,2))</f>
        <v>2</v>
      </c>
      <c r="AI61" s="253"/>
      <c r="AJ61" s="249"/>
      <c r="AK61" s="1130" t="s">
        <v>2207</v>
      </c>
      <c r="AL61" s="1130"/>
      <c r="AM61" s="1130"/>
      <c r="AN61" s="1130"/>
      <c r="AO61" s="1130"/>
      <c r="AP61" s="170">
        <f>IF(AX8="○",1,2)</f>
        <v>2</v>
      </c>
      <c r="AQ61" s="245"/>
      <c r="AR61" s="245"/>
      <c r="AS61" s="1012" t="str">
        <f>IF(OR(AND(Z61=1,AH61=2),AND(Z61=1,AP61=2)),"○","")</f>
        <v/>
      </c>
      <c r="AT61" s="1012"/>
      <c r="AU61" s="1012"/>
      <c r="AV61" s="1012"/>
      <c r="AW61" s="1172" t="str">
        <f>IF(OR((AD61-AL61)&lt;0,(AD61-AT61)&lt;0),"!","")</f>
        <v/>
      </c>
      <c r="AX61" s="1172"/>
      <c r="AY61" s="1172"/>
      <c r="AZ61" s="1172"/>
      <c r="BJ61" s="251"/>
      <c r="BL61" s="251"/>
      <c r="BM61" s="251"/>
      <c r="BN61" s="251"/>
      <c r="BO61" s="251"/>
      <c r="BP61" s="251"/>
      <c r="BQ61" s="251"/>
      <c r="BR61" s="251"/>
      <c r="BS61" s="251"/>
      <c r="BT61" s="251"/>
      <c r="BU61" s="251"/>
      <c r="BV61" s="251"/>
      <c r="BW61" s="251"/>
      <c r="BX61" s="251"/>
      <c r="BY61" s="251"/>
      <c r="BZ61" s="251"/>
      <c r="CB61" s="254"/>
    </row>
    <row r="62" spans="2:84" ht="15.95" customHeight="1">
      <c r="U62" s="1130" t="s">
        <v>2208</v>
      </c>
      <c r="V62" s="1130"/>
      <c r="W62" s="1130"/>
      <c r="X62" s="1130"/>
      <c r="Y62" s="1130"/>
      <c r="Z62" s="527" t="str">
        <f>IF(AND(B9&lt;&gt;"処遇加算なし",F15=4),IF(V40="✓",1,IF(V41="✓",2,"")),"")</f>
        <v/>
      </c>
      <c r="AA62" s="245"/>
      <c r="AB62" s="249"/>
      <c r="AC62" s="1130" t="s">
        <v>2208</v>
      </c>
      <c r="AD62" s="1130"/>
      <c r="AE62" s="1130"/>
      <c r="AF62" s="1130"/>
      <c r="AG62" s="1130"/>
      <c r="AH62" s="170">
        <f>IF(AND(F15&lt;&gt;4,F15&lt;&gt;5),0,IF(AY8="○",1,2))</f>
        <v>2</v>
      </c>
      <c r="AI62" s="253"/>
      <c r="AJ62" s="249"/>
      <c r="AK62" s="1130" t="s">
        <v>2208</v>
      </c>
      <c r="AL62" s="1130"/>
      <c r="AM62" s="1130"/>
      <c r="AN62" s="1130"/>
      <c r="AO62" s="1130"/>
      <c r="AP62" s="170">
        <f>IF(AY8="○",1,2)</f>
        <v>2</v>
      </c>
      <c r="AQ62" s="245"/>
      <c r="AR62" s="245"/>
      <c r="AS62" s="1012" t="str">
        <f>IF(OR(AND(Z62=1,AH62=2),AND(Z62=1,AP62=2)),"○","")</f>
        <v/>
      </c>
      <c r="AT62" s="1012"/>
      <c r="AU62" s="1012"/>
      <c r="AV62" s="1012"/>
      <c r="AW62" s="1172" t="str">
        <f>IF(OR((AD62-AL62)&lt;0,(AD62-AT62)&lt;0),"!","")</f>
        <v/>
      </c>
      <c r="AX62" s="1172"/>
      <c r="AY62" s="1172"/>
      <c r="AZ62" s="1172"/>
      <c r="BJ62" s="251"/>
      <c r="BL62" s="251"/>
      <c r="BM62" s="251"/>
      <c r="BN62" s="251"/>
      <c r="BO62" s="251"/>
      <c r="BP62" s="251"/>
      <c r="BQ62" s="251"/>
      <c r="BR62" s="251"/>
      <c r="BS62" s="251"/>
      <c r="BT62" s="251"/>
      <c r="BU62" s="251"/>
      <c r="BV62" s="251"/>
      <c r="BW62" s="251"/>
      <c r="BX62" s="251"/>
      <c r="BY62" s="251"/>
      <c r="BZ62" s="251"/>
      <c r="CB62" s="254"/>
    </row>
    <row r="63" spans="2:84" ht="15.95" customHeight="1">
      <c r="U63" s="1012" t="s">
        <v>2209</v>
      </c>
      <c r="V63" s="1012"/>
      <c r="W63" s="1012"/>
      <c r="X63" s="1012"/>
      <c r="Y63" s="1012"/>
      <c r="Z63" s="527" t="str">
        <f>IF(AND(B9&lt;&gt;"処遇加算なし",F15=4),IF(V44="✓",1,IF(V45="✓",2,"")),"")</f>
        <v/>
      </c>
      <c r="AA63" s="245"/>
      <c r="AB63" s="249"/>
      <c r="AC63" s="1012" t="s">
        <v>2209</v>
      </c>
      <c r="AD63" s="1012"/>
      <c r="AE63" s="1012"/>
      <c r="AF63" s="1012"/>
      <c r="AG63" s="1012"/>
      <c r="AH63" s="170">
        <f>IF(AND(F15&lt;&gt;4,F15&lt;&gt;5),0,IF(AZ8="○",1,2))</f>
        <v>2</v>
      </c>
      <c r="AI63" s="253"/>
      <c r="AJ63" s="249"/>
      <c r="AK63" s="1012" t="s">
        <v>2209</v>
      </c>
      <c r="AL63" s="1012"/>
      <c r="AM63" s="1012"/>
      <c r="AN63" s="1012"/>
      <c r="AO63" s="1012"/>
      <c r="AP63" s="170">
        <f>IF(AZ8="○",1,2)</f>
        <v>2</v>
      </c>
      <c r="AQ63" s="245"/>
      <c r="AR63" s="245"/>
      <c r="AS63" s="1012" t="str">
        <f>IF(OR(AND(Z63=1,AH63=2),AND(Z63=1,AP63=2)),"○","")</f>
        <v/>
      </c>
      <c r="AT63" s="1012"/>
      <c r="AU63" s="1012"/>
      <c r="AV63" s="1012"/>
      <c r="AW63" s="1172" t="str">
        <f>IF(OR((AD63-AL63)&lt;0,(AD63-AT63)&lt;0),"!","")</f>
        <v/>
      </c>
      <c r="AX63" s="1172"/>
      <c r="AY63" s="1172"/>
      <c r="AZ63" s="1172"/>
      <c r="BJ63" s="251"/>
      <c r="BL63" s="251"/>
      <c r="BM63" s="251"/>
      <c r="BN63" s="251"/>
      <c r="BO63" s="251"/>
      <c r="BP63" s="251"/>
      <c r="BQ63" s="251"/>
      <c r="BR63" s="251"/>
      <c r="BS63" s="251"/>
      <c r="BT63" s="251"/>
      <c r="BU63" s="251"/>
      <c r="BV63" s="251"/>
      <c r="BW63" s="251"/>
      <c r="BX63" s="251"/>
      <c r="BY63" s="251"/>
      <c r="BZ63" s="251"/>
      <c r="CB63" s="254"/>
    </row>
    <row r="64" spans="2:84"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SUM(事業所個票６!BU51)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VU8ww32kkuje1O6J60HA9nPlYbNIQJRJIqBdzP9JHu62LCVT6dqsd+ynnsh0+Suf2Hd9/1wyOCeByoRUQj4gNQ==" saltValue="pFiJOlFInHGFoYspY0x0SQ=="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154" priority="26">
      <formula>OR($AS$44="－",$AS$44="")</formula>
    </cfRule>
  </conditionalFormatting>
  <conditionalFormatting sqref="V21:AP22">
    <cfRule type="expression" dxfId="153" priority="29">
      <formula>$L$9="ベア加算"</formula>
    </cfRule>
  </conditionalFormatting>
  <conditionalFormatting sqref="B21:U22">
    <cfRule type="expression" dxfId="152" priority="30">
      <formula>$L$9="ベア加算"</formula>
    </cfRule>
  </conditionalFormatting>
  <conditionalFormatting sqref="B12:S12">
    <cfRule type="expression" dxfId="151" priority="25">
      <formula>OR($B$9="",$G$9="",$L$9="")</formula>
    </cfRule>
  </conditionalFormatting>
  <conditionalFormatting sqref="V10:AP12">
    <cfRule type="expression" dxfId="150" priority="24">
      <formula>$V$11=""</formula>
    </cfRule>
  </conditionalFormatting>
  <conditionalFormatting sqref="V13:AP16">
    <cfRule type="expression" dxfId="149" priority="23">
      <formula>$V$14=""</formula>
    </cfRule>
  </conditionalFormatting>
  <conditionalFormatting sqref="AS20:BH22">
    <cfRule type="expression" dxfId="148" priority="31">
      <formula>OR($AS$20="－",$AS$20="")</formula>
    </cfRule>
  </conditionalFormatting>
  <conditionalFormatting sqref="AT14:AZ16">
    <cfRule type="expression" dxfId="147" priority="22">
      <formula>$V$14=""</formula>
    </cfRule>
  </conditionalFormatting>
  <conditionalFormatting sqref="AT11:AZ12">
    <cfRule type="expression" dxfId="146" priority="21">
      <formula>$V$11=""</formula>
    </cfRule>
  </conditionalFormatting>
  <conditionalFormatting sqref="P5:R5">
    <cfRule type="expression" dxfId="145" priority="20">
      <formula>OR($Y$5="訪問型サービス（総合事業）",$Y$5="通所型サービス（総合事業）")</formula>
    </cfRule>
  </conditionalFormatting>
  <conditionalFormatting sqref="P15">
    <cfRule type="expression" dxfId="144" priority="19">
      <formula>OR($P$15&lt;1,$P$15&gt;12)</formula>
    </cfRule>
  </conditionalFormatting>
  <conditionalFormatting sqref="B8:S8 V7:Z16 AA8:AP9 AA11:AP12 AA14:AP16 V20:Z45 B10:S11 Q9:S9">
    <cfRule type="expression" dxfId="143" priority="18">
      <formula>$F$15&lt;&gt;4</formula>
    </cfRule>
  </conditionalFormatting>
  <conditionalFormatting sqref="AA21:AB45 AA48:AB50">
    <cfRule type="expression" dxfId="142" priority="33">
      <formula>AND($F$15&lt;&gt;4,$F$15&lt;&gt;5)</formula>
    </cfRule>
  </conditionalFormatting>
  <conditionalFormatting sqref="AC20:AH45">
    <cfRule type="expression" dxfId="141" priority="6">
      <formula>AND($F$15&lt;&gt;4,$F$15&lt;&gt;5)</formula>
    </cfRule>
  </conditionalFormatting>
  <conditionalFormatting sqref="V7:Z16 AA8:AP9 AA11:AP12 AA14:AP16 V20:Z45">
    <cfRule type="expression" dxfId="140" priority="17">
      <formula>$B$9="処遇加算なし"</formula>
    </cfRule>
  </conditionalFormatting>
  <conditionalFormatting sqref="Q9:S9">
    <cfRule type="expression" dxfId="139" priority="16">
      <formula>$B$9="処遇加算なし"</formula>
    </cfRule>
  </conditionalFormatting>
  <conditionalFormatting sqref="G10:S11">
    <cfRule type="expression" dxfId="138" priority="15">
      <formula>$B$9="処遇加算なし"</formula>
    </cfRule>
  </conditionalFormatting>
  <conditionalFormatting sqref="AD24:AH24">
    <cfRule type="expression" dxfId="137" priority="14">
      <formula>AND($F$15&lt;&gt;4,$F$15&lt;&gt;5)</formula>
    </cfRule>
  </conditionalFormatting>
  <conditionalFormatting sqref="AD28:AH28">
    <cfRule type="expression" dxfId="136" priority="13">
      <formula>AND($F$15&lt;&gt;4,$F$15&lt;&gt;5)</formula>
    </cfRule>
  </conditionalFormatting>
  <conditionalFormatting sqref="AD32:AH32">
    <cfRule type="expression" dxfId="135" priority="12">
      <formula>AND($F$15&lt;&gt;4,$F$15&lt;&gt;5)</formula>
    </cfRule>
  </conditionalFormatting>
  <conditionalFormatting sqref="AS24:BH26">
    <cfRule type="expression" dxfId="134" priority="11">
      <formula>OR($AS$24="－",$AS$24="")</formula>
    </cfRule>
  </conditionalFormatting>
  <conditionalFormatting sqref="AS28:BH30">
    <cfRule type="expression" dxfId="133" priority="10">
      <formula>OR($AS$28="－",$AS$28="")</formula>
    </cfRule>
  </conditionalFormatting>
  <conditionalFormatting sqref="AS32:BH34">
    <cfRule type="expression" dxfId="132" priority="9">
      <formula>OR($AS$32="－",$AS$32="")</formula>
    </cfRule>
  </conditionalFormatting>
  <conditionalFormatting sqref="AL41:AP41">
    <cfRule type="expression" dxfId="131" priority="8">
      <formula>$AP$62=2</formula>
    </cfRule>
  </conditionalFormatting>
  <conditionalFormatting sqref="AD41:AH41">
    <cfRule type="expression" dxfId="130" priority="7">
      <formula>$AH$62=2</formula>
    </cfRule>
  </conditionalFormatting>
  <conditionalFormatting sqref="AG37:AH37">
    <cfRule type="expression" dxfId="129"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28"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27" priority="4">
      <formula>$F$15&lt;&gt;4</formula>
    </cfRule>
  </conditionalFormatting>
  <conditionalFormatting sqref="G9:P9">
    <cfRule type="expression" dxfId="126" priority="3">
      <formula>$B$9="処遇加算なし"</formula>
    </cfRule>
  </conditionalFormatting>
  <conditionalFormatting sqref="AS36:BH38">
    <cfRule type="expression" dxfId="125" priority="2">
      <formula>OR($AS$36="－",$AS$36="")</formula>
    </cfRule>
  </conditionalFormatting>
  <conditionalFormatting sqref="AS40:BH42">
    <cfRule type="expression" dxfId="124" priority="1">
      <formula>OR($AS$40="－",$AS$40="")</formula>
    </cfRule>
  </conditionalFormatting>
  <dataValidations count="8">
    <dataValidation type="whole" operator="greaterThanOrEqual" allowBlank="1" showInputMessage="1" showErrorMessage="1" prompt="要件を満たす職員数を記入してください。" sqref="AG37:AH37 AO37:AP37" xr:uid="{DE97212B-7FF8-4566-8200-BFF3700AED29}">
      <formula1>0</formula1>
    </dataValidation>
    <dataValidation type="list" allowBlank="1" showInputMessage="1" showErrorMessage="1" sqref="AL41:AP41" xr:uid="{835E6436-5482-498A-ADF7-6097ECCF3498}">
      <formula1>INDIRECT(BF1)</formula1>
    </dataValidation>
    <dataValidation type="list" allowBlank="1" showInputMessage="1" showErrorMessage="1" sqref="AD41:AH41" xr:uid="{912D6317-6F97-454B-92C6-708E4C57A8F4}">
      <formula1>INDIRECT(BF1)</formula1>
    </dataValidation>
    <dataValidation type="textLength" operator="equal" allowBlank="1" showInputMessage="1" showErrorMessage="1" error="10桁の介護保険事業所番号を入力してください。_x000a_（桁数が異なるとエラーになります）" sqref="B5:F5" xr:uid="{2BD78B01-EB26-453F-9BBB-9EECBE64DD1E}">
      <formula1>10</formula1>
    </dataValidation>
    <dataValidation type="list" allowBlank="1" showInputMessage="1" showErrorMessage="1" sqref="K15:K16 D15:D16" xr:uid="{79E053E1-AF6E-402C-AE5C-79192FDD651E}">
      <formula1>"6,7"</formula1>
    </dataValidation>
    <dataValidation type="list" allowBlank="1" showInputMessage="1" showErrorMessage="1" sqref="M15:M16" xr:uid="{50F41F0F-7D03-4B6B-9572-C716FDC7A3B7}">
      <formula1>"1,2,3,6,7,8,9,10,11,12"</formula1>
    </dataValidation>
    <dataValidation type="list" allowBlank="1" showInputMessage="1" showErrorMessage="1" sqref="M5:O5" xr:uid="{8B0F5996-F7DA-4DF8-8E9D-3819A881131F}">
      <formula1>INDIRECT(J5)</formula1>
    </dataValidation>
    <dataValidation type="list" allowBlank="1" showInputMessage="1" showErrorMessage="1" sqref="Y5" xr:uid="{9BC5DD77-5FA9-4BEC-AE32-C2E80BD13BE2}">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88065"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8066"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8067"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8068"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8069"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8070"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8071"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8072"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8073"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8074"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8075"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8076"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8077"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8078"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8079"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8080"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8081"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8082"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8083"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8084"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8085"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8086"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8087"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8088"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8089"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8090"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8091"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8092"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8093"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8094"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8095"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8096"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8097"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8098"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8099"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8100"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8101"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8102"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8103"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8104"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8105"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8106"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8107"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8108"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8109"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8110"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8111"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8112"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8113"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1E3EFCB-29D8-4EFC-83FB-74AF13D83622}">
          <x14:formula1>
            <xm:f>【参考】数式用!$B$4:$E$4</xm:f>
          </x14:formula1>
          <xm:sqref>B9:F9</xm:sqref>
        </x14:dataValidation>
        <x14:dataValidation type="list" allowBlank="1" showInputMessage="1" showErrorMessage="1" xr:uid="{4ACC7D2C-8E46-4464-BAF6-F5E866649467}">
          <x14:formula1>
            <xm:f>【参考】数式用!$F$4:$H$4</xm:f>
          </x14:formula1>
          <xm:sqref>G9</xm:sqref>
        </x14:dataValidation>
        <x14:dataValidation type="list" allowBlank="1" showInputMessage="1" showErrorMessage="1" xr:uid="{A2CB065B-048C-45B3-B362-091F136942C4}">
          <x14:formula1>
            <xm:f>【参考】数式用!$I$4:$J$4</xm:f>
          </x14:formula1>
          <xm:sqref>L9</xm:sqref>
        </x14:dataValidation>
        <x14:dataValidation type="list" allowBlank="1" showInputMessage="1" showErrorMessage="1" xr:uid="{7CC41BFF-9C4B-4BE0-B37D-AB47C0EAFF85}">
          <x14:formula1>
            <xm:f>【参考】数式用3!$A$3:$A$49</xm:f>
          </x14:formula1>
          <xm:sqref>J5:L5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86E3B-E375-47C5-8E83-F8498149784E}">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29" t="s">
        <v>2427</v>
      </c>
      <c r="O1" s="1129"/>
      <c r="P1" s="1129"/>
      <c r="Q1" s="1129"/>
      <c r="R1" s="1129"/>
      <c r="S1" s="1129"/>
      <c r="T1" s="1129"/>
      <c r="U1" s="1129"/>
      <c r="V1" s="1129"/>
      <c r="W1" s="1129"/>
      <c r="X1" s="1129"/>
      <c r="Y1" s="1129"/>
      <c r="Z1" s="1129"/>
      <c r="AA1" s="1129"/>
      <c r="AB1" s="1129"/>
      <c r="AC1" s="1129"/>
      <c r="AD1" s="1129"/>
      <c r="AE1" s="1129"/>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29"/>
      <c r="O2" s="1129"/>
      <c r="P2" s="1129"/>
      <c r="Q2" s="1129"/>
      <c r="R2" s="1129"/>
      <c r="S2" s="1129"/>
      <c r="T2" s="1129"/>
      <c r="U2" s="1129"/>
      <c r="V2" s="1129"/>
      <c r="W2" s="1129"/>
      <c r="X2" s="1129"/>
      <c r="Y2" s="1129"/>
      <c r="Z2" s="1129"/>
      <c r="AA2" s="1129"/>
      <c r="AB2" s="1129"/>
      <c r="AC2" s="1129"/>
      <c r="AD2" s="1129"/>
      <c r="AE2" s="1129"/>
      <c r="AF2" s="173"/>
      <c r="AG2" s="173"/>
      <c r="AH2" s="173"/>
      <c r="AI2" s="173"/>
      <c r="AJ2" s="173"/>
      <c r="AK2" s="173"/>
      <c r="AL2" s="173"/>
      <c r="AM2" s="173"/>
      <c r="AN2" s="173"/>
      <c r="AO2" s="173"/>
      <c r="AP2" s="173"/>
      <c r="AQ2" s="531"/>
      <c r="AR2" s="531"/>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099" t="s">
        <v>2293</v>
      </c>
      <c r="C4" s="1099"/>
      <c r="D4" s="1099"/>
      <c r="E4" s="1099"/>
      <c r="F4" s="1099"/>
      <c r="G4" s="1099" t="s">
        <v>0</v>
      </c>
      <c r="H4" s="1099"/>
      <c r="I4" s="1099"/>
      <c r="J4" s="1100" t="s">
        <v>1</v>
      </c>
      <c r="K4" s="1100"/>
      <c r="L4" s="1100"/>
      <c r="M4" s="1100"/>
      <c r="N4" s="1100"/>
      <c r="O4" s="1100"/>
      <c r="P4" s="1101" t="s">
        <v>2162</v>
      </c>
      <c r="Q4" s="1102"/>
      <c r="R4" s="1102"/>
      <c r="S4" s="1103" t="s">
        <v>2</v>
      </c>
      <c r="T4" s="1104"/>
      <c r="U4" s="1104"/>
      <c r="V4" s="1104"/>
      <c r="W4" s="1104"/>
      <c r="X4" s="1104"/>
      <c r="Y4" s="1100" t="s">
        <v>3</v>
      </c>
      <c r="Z4" s="1100"/>
      <c r="AA4" s="1100"/>
      <c r="AB4" s="1100"/>
      <c r="AC4" s="1100"/>
      <c r="AD4" s="1100"/>
      <c r="AE4" s="1100" t="s">
        <v>2159</v>
      </c>
      <c r="AF4" s="1100"/>
      <c r="AG4" s="1100"/>
      <c r="AH4" s="1100"/>
      <c r="AI4" s="1100" t="s">
        <v>2160</v>
      </c>
      <c r="AJ4" s="1100"/>
      <c r="AK4" s="1100"/>
      <c r="AL4" s="1100"/>
      <c r="AM4" s="1100" t="s">
        <v>2158</v>
      </c>
      <c r="AN4" s="1100"/>
      <c r="AO4" s="1100"/>
      <c r="AP4" s="1100"/>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0"/>
      <c r="C5" s="1120"/>
      <c r="D5" s="1120"/>
      <c r="E5" s="1120"/>
      <c r="F5" s="1120"/>
      <c r="G5" s="1121"/>
      <c r="H5" s="1121"/>
      <c r="I5" s="1121"/>
      <c r="J5" s="1122"/>
      <c r="K5" s="1122"/>
      <c r="L5" s="1122"/>
      <c r="M5" s="1123"/>
      <c r="N5" s="1123"/>
      <c r="O5" s="1123"/>
      <c r="P5" s="1124" t="str">
        <f>IF(Y5="","",IFERROR(INDEX(【参考】数式用3!$G$3:$I$451,MATCH(M5,【参考】数式用3!$F$3:$F$451,0),MATCH(VLOOKUP(Y5,【参考】数式用3!$J$2:$K$26,2,FALSE),【参考】数式用3!$G$2:$I$2,0)),10))</f>
        <v/>
      </c>
      <c r="Q5" s="1125"/>
      <c r="R5" s="1125"/>
      <c r="S5" s="1126"/>
      <c r="T5" s="1127"/>
      <c r="U5" s="1127"/>
      <c r="V5" s="1127"/>
      <c r="W5" s="1127"/>
      <c r="X5" s="1128"/>
      <c r="Y5" s="1136"/>
      <c r="Z5" s="1136"/>
      <c r="AA5" s="1136"/>
      <c r="AB5" s="1136"/>
      <c r="AC5" s="1136"/>
      <c r="AD5" s="1136"/>
      <c r="AE5" s="1141"/>
      <c r="AF5" s="1142"/>
      <c r="AG5" s="1142"/>
      <c r="AH5" s="1143"/>
      <c r="AI5" s="1141"/>
      <c r="AJ5" s="1142"/>
      <c r="AK5" s="1142"/>
      <c r="AL5" s="1143"/>
      <c r="AM5" s="1144">
        <f>AE5-AI5</f>
        <v>0</v>
      </c>
      <c r="AN5" s="1145"/>
      <c r="AO5" s="1145"/>
      <c r="AP5" s="114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60" t="s">
        <v>2328</v>
      </c>
      <c r="C8" s="1061"/>
      <c r="D8" s="1061"/>
      <c r="E8" s="1061"/>
      <c r="F8" s="1061"/>
      <c r="G8" s="1061"/>
      <c r="H8" s="1061"/>
      <c r="I8" s="1061"/>
      <c r="J8" s="1061"/>
      <c r="K8" s="1061"/>
      <c r="L8" s="1061"/>
      <c r="M8" s="1061"/>
      <c r="N8" s="1061"/>
      <c r="O8" s="1061"/>
      <c r="P8" s="1061"/>
      <c r="Q8" s="1061"/>
      <c r="R8" s="1061"/>
      <c r="S8" s="1062"/>
      <c r="T8" s="1041" t="s">
        <v>14</v>
      </c>
      <c r="U8" s="1042"/>
      <c r="V8" s="1152" t="str">
        <f>IFERROR(IF(VLOOKUP(AS1,【参考】数式用2!E6:L23,3,FALSE)="","",VLOOKUP(AS1,【参考】数式用2!E6:L23,3,FALSE)),"")</f>
        <v/>
      </c>
      <c r="W8" s="1153"/>
      <c r="X8" s="1153"/>
      <c r="Y8" s="1153"/>
      <c r="Z8" s="1154"/>
      <c r="AA8" s="1137" t="str">
        <f>IFERROR(VLOOKUP(AS1,【参考】数式用2!E6:L23,4,FALSE),"")</f>
        <v/>
      </c>
      <c r="AB8" s="1137"/>
      <c r="AC8" s="1137"/>
      <c r="AD8" s="1137"/>
      <c r="AE8" s="1137"/>
      <c r="AF8" s="1137"/>
      <c r="AG8" s="1137"/>
      <c r="AH8" s="1137"/>
      <c r="AI8" s="1137"/>
      <c r="AJ8" s="1137"/>
      <c r="AK8" s="1137"/>
      <c r="AL8" s="1137"/>
      <c r="AM8" s="1137"/>
      <c r="AN8" s="1137"/>
      <c r="AO8" s="1137"/>
      <c r="AP8" s="113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63"/>
      <c r="C9" s="1064"/>
      <c r="D9" s="1064"/>
      <c r="E9" s="1064"/>
      <c r="F9" s="1065"/>
      <c r="G9" s="1066"/>
      <c r="H9" s="1067"/>
      <c r="I9" s="1067"/>
      <c r="J9" s="1067"/>
      <c r="K9" s="1068"/>
      <c r="L9" s="1069"/>
      <c r="M9" s="1070"/>
      <c r="N9" s="1070"/>
      <c r="O9" s="1070"/>
      <c r="P9" s="1071"/>
      <c r="Q9" s="1058" t="s">
        <v>2200</v>
      </c>
      <c r="R9" s="1059"/>
      <c r="S9" s="1059"/>
      <c r="T9" s="1041"/>
      <c r="U9" s="1042"/>
      <c r="V9" s="1155" t="str">
        <f>IFERROR(VLOOKUP(Y5,【参考】数式用!$A$5:$AB$27,MATCH(V8,【参考】数式用!$B$4:$AB$4,0)+1,FALSE),"")</f>
        <v/>
      </c>
      <c r="W9" s="1156"/>
      <c r="X9" s="1156"/>
      <c r="Y9" s="1156"/>
      <c r="Z9" s="1157"/>
      <c r="AA9" s="1139"/>
      <c r="AB9" s="1139"/>
      <c r="AC9" s="1139"/>
      <c r="AD9" s="1139"/>
      <c r="AE9" s="1139"/>
      <c r="AF9" s="1139"/>
      <c r="AG9" s="1139"/>
      <c r="AH9" s="1139"/>
      <c r="AI9" s="1139"/>
      <c r="AJ9" s="1139"/>
      <c r="AK9" s="1139"/>
      <c r="AL9" s="1139"/>
      <c r="AM9" s="1139"/>
      <c r="AN9" s="1139"/>
      <c r="AO9" s="1139"/>
      <c r="AP9" s="1140"/>
      <c r="AS9" s="183"/>
      <c r="AT9" s="992"/>
      <c r="AU9" s="992"/>
      <c r="AV9" s="992"/>
      <c r="AW9" s="992"/>
      <c r="AX9" s="992"/>
      <c r="AY9" s="992"/>
      <c r="AZ9" s="992"/>
      <c r="BA9" s="184"/>
      <c r="CE9" s="987" t="s">
        <v>2388</v>
      </c>
      <c r="CF9" s="987"/>
      <c r="CG9" s="987"/>
      <c r="CH9" s="987"/>
      <c r="CI9" s="995" t="str">
        <f>IF(OR(AH62=1,AP62=1),1,"")</f>
        <v/>
      </c>
      <c r="CJ9" s="996"/>
    </row>
    <row r="10" spans="1:88" ht="11.25" customHeight="1">
      <c r="B10" s="1077" t="str">
        <f>IFERROR(VLOOKUP(Y5,【参考】数式用!$A$5:$J$27,MATCH(B9,【参考】数式用!$B$4:$J$4,0)+1,0),"")</f>
        <v/>
      </c>
      <c r="C10" s="1078"/>
      <c r="D10" s="1078"/>
      <c r="E10" s="1078"/>
      <c r="F10" s="1079"/>
      <c r="G10" s="1077" t="str">
        <f>IFERROR(VLOOKUP(Y5,【参考】数式用!$A$5:$J$27,MATCH(G9,【参考】数式用!$B$4:$J$4,0)+1,0),"")</f>
        <v/>
      </c>
      <c r="H10" s="1078"/>
      <c r="I10" s="1078"/>
      <c r="J10" s="1078"/>
      <c r="K10" s="1079"/>
      <c r="L10" s="1077" t="str">
        <f>IFERROR(VLOOKUP(Y5,【参考】数式用!$A$5:$J$27,MATCH(L9,【参考】数式用!$B$4:$J$4,0)+1,0),"")</f>
        <v/>
      </c>
      <c r="M10" s="1078"/>
      <c r="N10" s="1078"/>
      <c r="O10" s="1078"/>
      <c r="P10" s="1079"/>
      <c r="Q10" s="1036">
        <f>SUM(B10,G10,L10)</f>
        <v>0</v>
      </c>
      <c r="R10" s="1037"/>
      <c r="S10" s="1037"/>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080"/>
      <c r="C11" s="1081"/>
      <c r="D11" s="1081"/>
      <c r="E11" s="1081"/>
      <c r="F11" s="1082"/>
      <c r="G11" s="1080"/>
      <c r="H11" s="1081"/>
      <c r="I11" s="1081"/>
      <c r="J11" s="1081"/>
      <c r="K11" s="1082"/>
      <c r="L11" s="1080"/>
      <c r="M11" s="1081"/>
      <c r="N11" s="1081"/>
      <c r="O11" s="1081"/>
      <c r="P11" s="1082"/>
      <c r="Q11" s="1036"/>
      <c r="R11" s="1037"/>
      <c r="S11" s="1037"/>
      <c r="T11" s="1043"/>
      <c r="U11" s="1042"/>
      <c r="V11" s="1119" t="str">
        <f>IFERROR(IF(VLOOKUP(AS1,【参考】数式用2!E6:L23,5,FALSE)="","",VLOOKUP(AS1,【参考】数式用2!E6:L23,5,FALSE)),"")</f>
        <v/>
      </c>
      <c r="W11" s="1119"/>
      <c r="X11" s="1119"/>
      <c r="Y11" s="1119"/>
      <c r="Z11" s="1119"/>
      <c r="AA11" s="1137" t="str">
        <f>IFERROR(VLOOKUP(AS1,【参考】数式用2!E6:L23,6,FALSE),"")</f>
        <v/>
      </c>
      <c r="AB11" s="1137"/>
      <c r="AC11" s="1137"/>
      <c r="AD11" s="1137"/>
      <c r="AE11" s="1137"/>
      <c r="AF11" s="1137"/>
      <c r="AG11" s="1137"/>
      <c r="AH11" s="1137"/>
      <c r="AI11" s="1137"/>
      <c r="AJ11" s="1137"/>
      <c r="AK11" s="1137"/>
      <c r="AL11" s="1137"/>
      <c r="AM11" s="1137"/>
      <c r="AN11" s="1137"/>
      <c r="AO11" s="1137"/>
      <c r="AP11" s="113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18"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18"/>
      <c r="D12" s="1118"/>
      <c r="E12" s="1118"/>
      <c r="F12" s="1118"/>
      <c r="G12" s="1118"/>
      <c r="H12" s="1118"/>
      <c r="I12" s="1118"/>
      <c r="J12" s="1118"/>
      <c r="K12" s="1118"/>
      <c r="L12" s="1118"/>
      <c r="M12" s="1118"/>
      <c r="N12" s="1118"/>
      <c r="O12" s="1118"/>
      <c r="P12" s="1118"/>
      <c r="Q12" s="1118"/>
      <c r="R12" s="1118"/>
      <c r="S12" s="1118"/>
      <c r="T12" s="1043"/>
      <c r="U12" s="1042"/>
      <c r="V12" s="1132" t="str">
        <f>IFERROR(VLOOKUP(Y5,【参考】数式用!$A$5:$AB$27,MATCH(V11,【参考】数式用!$B$4:$AB$4,0)+1,FALSE),"")</f>
        <v/>
      </c>
      <c r="W12" s="1132"/>
      <c r="X12" s="1132"/>
      <c r="Y12" s="1132"/>
      <c r="Z12" s="1132"/>
      <c r="AA12" s="1139"/>
      <c r="AB12" s="1139"/>
      <c r="AC12" s="1139"/>
      <c r="AD12" s="1139"/>
      <c r="AE12" s="1139"/>
      <c r="AF12" s="1139"/>
      <c r="AG12" s="1139"/>
      <c r="AH12" s="1139"/>
      <c r="AI12" s="1139"/>
      <c r="AJ12" s="1139"/>
      <c r="AK12" s="1139"/>
      <c r="AL12" s="1139"/>
      <c r="AM12" s="1139"/>
      <c r="AN12" s="1139"/>
      <c r="AO12" s="1139"/>
      <c r="AP12" s="1140"/>
      <c r="AS12" s="183"/>
      <c r="AT12" s="992"/>
      <c r="AU12" s="992"/>
      <c r="AV12" s="992"/>
      <c r="AW12" s="992"/>
      <c r="AX12" s="992"/>
      <c r="AY12" s="992"/>
      <c r="AZ12" s="992"/>
      <c r="BA12" s="184"/>
    </row>
    <row r="13" spans="1:88" ht="12" customHeight="1">
      <c r="A13" s="178"/>
      <c r="B13" s="1092" t="s">
        <v>2288</v>
      </c>
      <c r="C13" s="1093"/>
      <c r="D13" s="1093"/>
      <c r="E13" s="1093"/>
      <c r="F13" s="1093"/>
      <c r="G13" s="1093"/>
      <c r="H13" s="1093"/>
      <c r="I13" s="1093"/>
      <c r="J13" s="1093"/>
      <c r="K13" s="1093"/>
      <c r="L13" s="1093"/>
      <c r="M13" s="1093"/>
      <c r="N13" s="1093"/>
      <c r="O13" s="1093"/>
      <c r="P13" s="1093"/>
      <c r="Q13" s="1093"/>
      <c r="R13" s="1093"/>
      <c r="S13" s="1094"/>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95"/>
      <c r="C14" s="1096"/>
      <c r="D14" s="1096"/>
      <c r="E14" s="1096"/>
      <c r="F14" s="1096"/>
      <c r="G14" s="1096"/>
      <c r="H14" s="1096"/>
      <c r="I14" s="1096"/>
      <c r="J14" s="1096"/>
      <c r="K14" s="1096"/>
      <c r="L14" s="1096"/>
      <c r="M14" s="1096"/>
      <c r="N14" s="1096"/>
      <c r="O14" s="1096"/>
      <c r="P14" s="1096"/>
      <c r="Q14" s="1096"/>
      <c r="R14" s="1096"/>
      <c r="S14" s="1097"/>
      <c r="U14" s="528"/>
      <c r="V14" s="1119" t="str">
        <f>IFERROR(IF(VLOOKUP(AS1,【参考】数式用2!E6:L23,7,FALSE)="","",VLOOKUP(AS1,【参考】数式用2!E6:L23,7,FALSE)),"")</f>
        <v/>
      </c>
      <c r="W14" s="1119"/>
      <c r="X14" s="1119"/>
      <c r="Y14" s="1119"/>
      <c r="Z14" s="1119"/>
      <c r="AA14" s="1147" t="str">
        <f>IFERROR(VLOOKUP(AS1,【参考】数式用2!E6:L23,8,FALSE),"")</f>
        <v/>
      </c>
      <c r="AB14" s="1137"/>
      <c r="AC14" s="1137"/>
      <c r="AD14" s="1137"/>
      <c r="AE14" s="1137"/>
      <c r="AF14" s="1137"/>
      <c r="AG14" s="1137"/>
      <c r="AH14" s="1137"/>
      <c r="AI14" s="1137"/>
      <c r="AJ14" s="1137"/>
      <c r="AK14" s="1137"/>
      <c r="AL14" s="1137"/>
      <c r="AM14" s="1137"/>
      <c r="AN14" s="1137"/>
      <c r="AO14" s="1137"/>
      <c r="AP14" s="113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83" t="s">
        <v>2282</v>
      </c>
      <c r="C15" s="1084"/>
      <c r="D15" s="147">
        <v>6</v>
      </c>
      <c r="E15" s="530" t="s">
        <v>2283</v>
      </c>
      <c r="F15" s="147">
        <v>4</v>
      </c>
      <c r="G15" s="530" t="s">
        <v>2284</v>
      </c>
      <c r="H15" s="1085" t="s">
        <v>2285</v>
      </c>
      <c r="I15" s="1085"/>
      <c r="J15" s="1098"/>
      <c r="K15" s="147">
        <v>7</v>
      </c>
      <c r="L15" s="530" t="s">
        <v>2283</v>
      </c>
      <c r="M15" s="147">
        <v>3</v>
      </c>
      <c r="N15" s="530" t="s">
        <v>2284</v>
      </c>
      <c r="O15" s="530" t="s">
        <v>2286</v>
      </c>
      <c r="P15" s="204">
        <f>(K15*12+M15)-(D15*12+F15)+1</f>
        <v>12</v>
      </c>
      <c r="Q15" s="1085" t="s">
        <v>2287</v>
      </c>
      <c r="R15" s="1085"/>
      <c r="S15" s="205" t="s">
        <v>74</v>
      </c>
      <c r="U15" s="528"/>
      <c r="V15" s="1086" t="str">
        <f>IFERROR(VLOOKUP(Y5,【参考】数式用!$A$5:$AB$27,MATCH(V14,【参考】数式用!$B$4:$AB$4,0)+1,FALSE),"")</f>
        <v/>
      </c>
      <c r="W15" s="1087"/>
      <c r="X15" s="1087"/>
      <c r="Y15" s="1087"/>
      <c r="Z15" s="1088"/>
      <c r="AA15" s="1133"/>
      <c r="AB15" s="1134"/>
      <c r="AC15" s="1134"/>
      <c r="AD15" s="1134"/>
      <c r="AE15" s="1134"/>
      <c r="AF15" s="1134"/>
      <c r="AG15" s="1134"/>
      <c r="AH15" s="1134"/>
      <c r="AI15" s="1134"/>
      <c r="AJ15" s="1134"/>
      <c r="AK15" s="1134"/>
      <c r="AL15" s="1134"/>
      <c r="AM15" s="1134"/>
      <c r="AN15" s="1134"/>
      <c r="AO15" s="1134"/>
      <c r="AP15" s="114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89"/>
      <c r="W16" s="1090"/>
      <c r="X16" s="1090"/>
      <c r="Y16" s="1090"/>
      <c r="Z16" s="1091"/>
      <c r="AA16" s="1149"/>
      <c r="AB16" s="1150"/>
      <c r="AC16" s="1150"/>
      <c r="AD16" s="1150"/>
      <c r="AE16" s="1150"/>
      <c r="AF16" s="1150"/>
      <c r="AG16" s="1150"/>
      <c r="AH16" s="1150"/>
      <c r="AI16" s="1150"/>
      <c r="AJ16" s="1150"/>
      <c r="AK16" s="1150"/>
      <c r="AL16" s="1150"/>
      <c r="AM16" s="1150"/>
      <c r="AN16" s="1150"/>
      <c r="AO16" s="1150"/>
      <c r="AP16" s="115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75" t="s">
        <v>2211</v>
      </c>
      <c r="C18" s="1075"/>
      <c r="D18" s="1075"/>
      <c r="E18" s="1075"/>
      <c r="F18" s="1075"/>
      <c r="G18" s="1075"/>
      <c r="H18" s="1075"/>
      <c r="I18" s="1075"/>
      <c r="J18" s="1075"/>
      <c r="K18" s="1075"/>
      <c r="L18" s="1075"/>
      <c r="M18" s="1075"/>
      <c r="N18" s="1075"/>
      <c r="O18" s="1075"/>
      <c r="P18" s="1075"/>
      <c r="Q18" s="1075"/>
      <c r="R18" s="1075"/>
      <c r="S18" s="1075"/>
      <c r="AI18" s="216"/>
      <c r="AJ18" s="216"/>
      <c r="AK18" s="216"/>
      <c r="AL18" s="216"/>
      <c r="AM18" s="216"/>
      <c r="AN18" s="216"/>
      <c r="AO18" s="216"/>
      <c r="AP18" s="216"/>
      <c r="AQ18" s="216"/>
    </row>
    <row r="19" spans="2:60" ht="6" customHeight="1" thickBot="1">
      <c r="B19" s="1075"/>
      <c r="C19" s="1075"/>
      <c r="D19" s="1075"/>
      <c r="E19" s="1075"/>
      <c r="F19" s="1075"/>
      <c r="G19" s="1075"/>
      <c r="H19" s="1075"/>
      <c r="I19" s="1075"/>
      <c r="J19" s="1075"/>
      <c r="K19" s="1075"/>
      <c r="L19" s="1075"/>
      <c r="M19" s="1075"/>
      <c r="N19" s="1075"/>
      <c r="O19" s="1075"/>
      <c r="P19" s="1075"/>
      <c r="Q19" s="1075"/>
      <c r="R19" s="1075"/>
      <c r="S19" s="1075"/>
      <c r="AI19" s="216"/>
      <c r="AJ19" s="216"/>
      <c r="AK19" s="216"/>
      <c r="AL19" s="216"/>
      <c r="AM19" s="216"/>
      <c r="AN19" s="216"/>
      <c r="AO19" s="216"/>
      <c r="AP19" s="216"/>
      <c r="AQ19" s="216"/>
    </row>
    <row r="20" spans="2:60" ht="12.95" customHeight="1">
      <c r="B20" s="1076"/>
      <c r="C20" s="1076"/>
      <c r="D20" s="1076"/>
      <c r="E20" s="1076"/>
      <c r="F20" s="1076"/>
      <c r="G20" s="1076"/>
      <c r="H20" s="1076"/>
      <c r="I20" s="1076"/>
      <c r="J20" s="1076"/>
      <c r="K20" s="1076"/>
      <c r="L20" s="1076"/>
      <c r="M20" s="1076"/>
      <c r="N20" s="1076"/>
      <c r="O20" s="1076"/>
      <c r="P20" s="1076"/>
      <c r="Q20" s="1076"/>
      <c r="R20" s="1076"/>
      <c r="S20" s="1076"/>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112" t="s">
        <v>2295</v>
      </c>
      <c r="C21" s="1113"/>
      <c r="D21" s="1113"/>
      <c r="E21" s="1113"/>
      <c r="F21" s="1114"/>
      <c r="G21" s="1106" t="s">
        <v>245</v>
      </c>
      <c r="H21" s="1107"/>
      <c r="I21" s="1107"/>
      <c r="J21" s="1107"/>
      <c r="K21" s="1107"/>
      <c r="L21" s="1107"/>
      <c r="M21" s="1107"/>
      <c r="N21" s="1107"/>
      <c r="O21" s="1107"/>
      <c r="P21" s="1107"/>
      <c r="Q21" s="1107"/>
      <c r="R21" s="1107"/>
      <c r="S21" s="1107"/>
      <c r="T21" s="1108"/>
      <c r="U21" s="218"/>
      <c r="V21" s="526" t="str">
        <f>IFERROR(IF(L9="ベア加算","✓",""),"")</f>
        <v/>
      </c>
      <c r="W21" s="1007" t="s">
        <v>16</v>
      </c>
      <c r="X21" s="1007"/>
      <c r="Y21" s="1007"/>
      <c r="Z21" s="1007"/>
      <c r="AA21" s="1041" t="s">
        <v>14</v>
      </c>
      <c r="AB21" s="1042"/>
      <c r="AC21" s="220"/>
      <c r="AD21" s="1105" t="s">
        <v>16</v>
      </c>
      <c r="AE21" s="1105"/>
      <c r="AF21" s="1105"/>
      <c r="AG21" s="1105"/>
      <c r="AH21" s="1105"/>
      <c r="AI21" s="1041" t="s">
        <v>14</v>
      </c>
      <c r="AJ21" s="1042"/>
      <c r="AK21" s="221"/>
      <c r="AL21" s="1105" t="s">
        <v>16</v>
      </c>
      <c r="AM21" s="1105"/>
      <c r="AN21" s="1105"/>
      <c r="AO21" s="1105"/>
      <c r="AP21" s="1105"/>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115"/>
      <c r="C22" s="1116"/>
      <c r="D22" s="1116"/>
      <c r="E22" s="1116"/>
      <c r="F22" s="1117"/>
      <c r="G22" s="1109"/>
      <c r="H22" s="1110"/>
      <c r="I22" s="1110"/>
      <c r="J22" s="1110"/>
      <c r="K22" s="1110"/>
      <c r="L22" s="1110"/>
      <c r="M22" s="1110"/>
      <c r="N22" s="1110"/>
      <c r="O22" s="1110"/>
      <c r="P22" s="1110"/>
      <c r="Q22" s="1110"/>
      <c r="R22" s="1110"/>
      <c r="S22" s="1110"/>
      <c r="T22" s="1111"/>
      <c r="U22" s="218"/>
      <c r="V22" s="222" t="str">
        <f>IFERROR(IF(L9="ベア加算なし","✓",""),"")</f>
        <v/>
      </c>
      <c r="W22" s="1025" t="s">
        <v>17</v>
      </c>
      <c r="X22" s="1007"/>
      <c r="Y22" s="1026"/>
      <c r="Z22" s="1027"/>
      <c r="AA22" s="1041"/>
      <c r="AB22" s="1042"/>
      <c r="AC22" s="220"/>
      <c r="AD22" s="1007" t="s">
        <v>17</v>
      </c>
      <c r="AE22" s="1007"/>
      <c r="AF22" s="1007"/>
      <c r="AG22" s="1007"/>
      <c r="AH22" s="1007"/>
      <c r="AI22" s="1041"/>
      <c r="AJ22" s="1042"/>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112" t="s">
        <v>2219</v>
      </c>
      <c r="C24" s="1113"/>
      <c r="D24" s="1113"/>
      <c r="E24" s="1113"/>
      <c r="F24" s="1114"/>
      <c r="G24" s="1106" t="s">
        <v>246</v>
      </c>
      <c r="H24" s="1107"/>
      <c r="I24" s="1107"/>
      <c r="J24" s="1107"/>
      <c r="K24" s="1107"/>
      <c r="L24" s="1107"/>
      <c r="M24" s="1107"/>
      <c r="N24" s="1107"/>
      <c r="O24" s="1107"/>
      <c r="P24" s="1107"/>
      <c r="Q24" s="1107"/>
      <c r="R24" s="1107"/>
      <c r="S24" s="1107"/>
      <c r="T24" s="1108"/>
      <c r="U24" s="218"/>
      <c r="V24" s="526" t="str">
        <f>IFERROR(IF(OR(B9="処遇加算Ⅰ",B9="処遇加算Ⅱ"),"✓",""),"")</f>
        <v/>
      </c>
      <c r="W24" s="1072" t="s">
        <v>2254</v>
      </c>
      <c r="X24" s="1073"/>
      <c r="Y24" s="1073"/>
      <c r="Z24" s="1074"/>
      <c r="AA24" s="1041" t="s">
        <v>14</v>
      </c>
      <c r="AB24" s="1042"/>
      <c r="AC24" s="220"/>
      <c r="AD24" s="1057" t="s">
        <v>16</v>
      </c>
      <c r="AE24" s="1057"/>
      <c r="AF24" s="1057"/>
      <c r="AG24" s="1057"/>
      <c r="AH24" s="1057"/>
      <c r="AI24" s="1041" t="s">
        <v>14</v>
      </c>
      <c r="AJ24" s="1042"/>
      <c r="AK24" s="220"/>
      <c r="AL24" s="1057" t="s">
        <v>16</v>
      </c>
      <c r="AM24" s="1057"/>
      <c r="AN24" s="1057"/>
      <c r="AO24" s="1057"/>
      <c r="AP24" s="1057"/>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160"/>
      <c r="C25" s="1161"/>
      <c r="D25" s="1161"/>
      <c r="E25" s="1161"/>
      <c r="F25" s="1162"/>
      <c r="G25" s="1133"/>
      <c r="H25" s="1134"/>
      <c r="I25" s="1134"/>
      <c r="J25" s="1134"/>
      <c r="K25" s="1134"/>
      <c r="L25" s="1134"/>
      <c r="M25" s="1134"/>
      <c r="N25" s="1134"/>
      <c r="O25" s="1134"/>
      <c r="P25" s="1134"/>
      <c r="Q25" s="1134"/>
      <c r="R25" s="1134"/>
      <c r="S25" s="1134"/>
      <c r="T25" s="1135"/>
      <c r="U25" s="218"/>
      <c r="V25" s="526" t="str">
        <f>IFERROR(IF(B9="処遇加算Ⅲ","✓",""),"")</f>
        <v/>
      </c>
      <c r="W25" s="1072" t="s">
        <v>21</v>
      </c>
      <c r="X25" s="1073"/>
      <c r="Y25" s="1073"/>
      <c r="Z25" s="1074"/>
      <c r="AA25" s="1041"/>
      <c r="AB25" s="1042"/>
      <c r="AC25" s="220"/>
      <c r="AD25" s="1008" t="s">
        <v>19</v>
      </c>
      <c r="AE25" s="1008"/>
      <c r="AF25" s="1008"/>
      <c r="AG25" s="1008"/>
      <c r="AH25" s="1008"/>
      <c r="AI25" s="1041"/>
      <c r="AJ25" s="1042"/>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115"/>
      <c r="C26" s="1116"/>
      <c r="D26" s="1116"/>
      <c r="E26" s="1116"/>
      <c r="F26" s="1117"/>
      <c r="G26" s="1109"/>
      <c r="H26" s="1110"/>
      <c r="I26" s="1110"/>
      <c r="J26" s="1110"/>
      <c r="K26" s="1110"/>
      <c r="L26" s="1110"/>
      <c r="M26" s="1110"/>
      <c r="N26" s="1110"/>
      <c r="O26" s="1110"/>
      <c r="P26" s="1110"/>
      <c r="Q26" s="1110"/>
      <c r="R26" s="1110"/>
      <c r="S26" s="1110"/>
      <c r="T26" s="1111"/>
      <c r="U26" s="192"/>
      <c r="V26" s="526" t="str">
        <f>IFERROR(IF(B9="処遇加算なし","✓",""),"")</f>
        <v/>
      </c>
      <c r="W26" s="1072" t="s">
        <v>2255</v>
      </c>
      <c r="X26" s="1073"/>
      <c r="Y26" s="1073"/>
      <c r="Z26" s="1074"/>
      <c r="AA26" s="1041"/>
      <c r="AB26" s="1042"/>
      <c r="AC26" s="220"/>
      <c r="AD26" s="1057" t="s">
        <v>17</v>
      </c>
      <c r="AE26" s="1057"/>
      <c r="AF26" s="1057"/>
      <c r="AG26" s="1057"/>
      <c r="AH26" s="1057"/>
      <c r="AI26" s="1041"/>
      <c r="AJ26" s="1042"/>
      <c r="AK26" s="221"/>
      <c r="AL26" s="1057" t="s">
        <v>17</v>
      </c>
      <c r="AM26" s="1057"/>
      <c r="AN26" s="1057"/>
      <c r="AO26" s="1057"/>
      <c r="AP26" s="1057"/>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112" t="s">
        <v>2220</v>
      </c>
      <c r="C28" s="1113"/>
      <c r="D28" s="1113"/>
      <c r="E28" s="1113"/>
      <c r="F28" s="1114"/>
      <c r="G28" s="1107" t="s">
        <v>2217</v>
      </c>
      <c r="H28" s="1107"/>
      <c r="I28" s="1107"/>
      <c r="J28" s="1107"/>
      <c r="K28" s="1107"/>
      <c r="L28" s="1107"/>
      <c r="M28" s="1107"/>
      <c r="N28" s="1107"/>
      <c r="O28" s="1107"/>
      <c r="P28" s="1107"/>
      <c r="Q28" s="1107"/>
      <c r="R28" s="1107"/>
      <c r="S28" s="1107"/>
      <c r="T28" s="1108"/>
      <c r="U28" s="218"/>
      <c r="V28" s="526" t="str">
        <f>IFERROR(IF(OR(B9="処遇加算Ⅰ",B9="処遇加算Ⅱ"),"✓",""),"")</f>
        <v/>
      </c>
      <c r="W28" s="1072" t="s">
        <v>2254</v>
      </c>
      <c r="X28" s="1073"/>
      <c r="Y28" s="1073"/>
      <c r="Z28" s="1074"/>
      <c r="AA28" s="1041" t="s">
        <v>14</v>
      </c>
      <c r="AB28" s="1042"/>
      <c r="AC28" s="220"/>
      <c r="AD28" s="1057" t="s">
        <v>16</v>
      </c>
      <c r="AE28" s="1057"/>
      <c r="AF28" s="1057"/>
      <c r="AG28" s="1057"/>
      <c r="AH28" s="1057"/>
      <c r="AI28" s="1041" t="s">
        <v>14</v>
      </c>
      <c r="AJ28" s="1042"/>
      <c r="AK28" s="220"/>
      <c r="AL28" s="1057" t="s">
        <v>16</v>
      </c>
      <c r="AM28" s="1057"/>
      <c r="AN28" s="1057"/>
      <c r="AO28" s="1057"/>
      <c r="AP28" s="1057"/>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160"/>
      <c r="C29" s="1161"/>
      <c r="D29" s="1161"/>
      <c r="E29" s="1161"/>
      <c r="F29" s="1162"/>
      <c r="G29" s="1134"/>
      <c r="H29" s="1134"/>
      <c r="I29" s="1134"/>
      <c r="J29" s="1134"/>
      <c r="K29" s="1134"/>
      <c r="L29" s="1134"/>
      <c r="M29" s="1134"/>
      <c r="N29" s="1134"/>
      <c r="O29" s="1134"/>
      <c r="P29" s="1134"/>
      <c r="Q29" s="1134"/>
      <c r="R29" s="1134"/>
      <c r="S29" s="1134"/>
      <c r="T29" s="1135"/>
      <c r="U29" s="218"/>
      <c r="V29" s="526" t="str">
        <f>IFERROR(IF(B9="処遇加算Ⅲ","✓",""),"")</f>
        <v/>
      </c>
      <c r="W29" s="1072" t="s">
        <v>21</v>
      </c>
      <c r="X29" s="1073"/>
      <c r="Y29" s="1073"/>
      <c r="Z29" s="1074"/>
      <c r="AA29" s="1041"/>
      <c r="AB29" s="1042"/>
      <c r="AC29" s="220"/>
      <c r="AD29" s="1008" t="s">
        <v>19</v>
      </c>
      <c r="AE29" s="1008"/>
      <c r="AF29" s="1008"/>
      <c r="AG29" s="1008"/>
      <c r="AH29" s="1008"/>
      <c r="AI29" s="1041"/>
      <c r="AJ29" s="1042"/>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115"/>
      <c r="C30" s="1116"/>
      <c r="D30" s="1116"/>
      <c r="E30" s="1116"/>
      <c r="F30" s="1117"/>
      <c r="G30" s="1110"/>
      <c r="H30" s="1110"/>
      <c r="I30" s="1110"/>
      <c r="J30" s="1110"/>
      <c r="K30" s="1110"/>
      <c r="L30" s="1110"/>
      <c r="M30" s="1110"/>
      <c r="N30" s="1110"/>
      <c r="O30" s="1110"/>
      <c r="P30" s="1110"/>
      <c r="Q30" s="1110"/>
      <c r="R30" s="1110"/>
      <c r="S30" s="1110"/>
      <c r="T30" s="1111"/>
      <c r="U30" s="192"/>
      <c r="V30" s="526" t="str">
        <f>IFERROR(IF(B9="処遇加算なし","✓",""),"")</f>
        <v/>
      </c>
      <c r="W30" s="1072" t="s">
        <v>2255</v>
      </c>
      <c r="X30" s="1073"/>
      <c r="Y30" s="1073"/>
      <c r="Z30" s="1074"/>
      <c r="AA30" s="1041"/>
      <c r="AB30" s="1042"/>
      <c r="AC30" s="220"/>
      <c r="AD30" s="1057" t="s">
        <v>17</v>
      </c>
      <c r="AE30" s="1057"/>
      <c r="AF30" s="1057"/>
      <c r="AG30" s="1057"/>
      <c r="AH30" s="1057"/>
      <c r="AI30" s="1041"/>
      <c r="AJ30" s="1042"/>
      <c r="AK30" s="221"/>
      <c r="AL30" s="1057" t="s">
        <v>17</v>
      </c>
      <c r="AM30" s="1057"/>
      <c r="AN30" s="1057"/>
      <c r="AO30" s="1057"/>
      <c r="AP30" s="1057"/>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18" t="s">
        <v>2221</v>
      </c>
      <c r="C32" s="1018"/>
      <c r="D32" s="1018"/>
      <c r="E32" s="1018"/>
      <c r="F32" s="1018"/>
      <c r="G32" s="1017" t="s">
        <v>2218</v>
      </c>
      <c r="H32" s="1017"/>
      <c r="I32" s="1017"/>
      <c r="J32" s="1017"/>
      <c r="K32" s="1017"/>
      <c r="L32" s="1017"/>
      <c r="M32" s="1017"/>
      <c r="N32" s="1017"/>
      <c r="O32" s="1017"/>
      <c r="P32" s="1017"/>
      <c r="Q32" s="1017"/>
      <c r="R32" s="1017"/>
      <c r="S32" s="1017"/>
      <c r="T32" s="1017"/>
      <c r="U32" s="218"/>
      <c r="V32" s="526" t="str">
        <f>IFERROR(IF(B9="処遇加算Ⅰ","✓",""),"")</f>
        <v/>
      </c>
      <c r="W32" s="1025" t="s">
        <v>16</v>
      </c>
      <c r="X32" s="1026"/>
      <c r="Y32" s="1026"/>
      <c r="Z32" s="1027"/>
      <c r="AA32" s="1043" t="s">
        <v>14</v>
      </c>
      <c r="AB32" s="1042"/>
      <c r="AC32" s="220"/>
      <c r="AD32" s="1057" t="s">
        <v>16</v>
      </c>
      <c r="AE32" s="1057"/>
      <c r="AF32" s="1057"/>
      <c r="AG32" s="1057"/>
      <c r="AH32" s="1057"/>
      <c r="AI32" s="1043" t="s">
        <v>14</v>
      </c>
      <c r="AJ32" s="1042"/>
      <c r="AK32" s="220"/>
      <c r="AL32" s="1057" t="s">
        <v>16</v>
      </c>
      <c r="AM32" s="1057"/>
      <c r="AN32" s="1057"/>
      <c r="AO32" s="1057"/>
      <c r="AP32" s="1057"/>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18"/>
      <c r="C33" s="1018"/>
      <c r="D33" s="1018"/>
      <c r="E33" s="1018"/>
      <c r="F33" s="1018"/>
      <c r="G33" s="1017"/>
      <c r="H33" s="1017"/>
      <c r="I33" s="1017"/>
      <c r="J33" s="1017"/>
      <c r="K33" s="1017"/>
      <c r="L33" s="1017"/>
      <c r="M33" s="1017"/>
      <c r="N33" s="1017"/>
      <c r="O33" s="1017"/>
      <c r="P33" s="1017"/>
      <c r="Q33" s="1017"/>
      <c r="R33" s="1017"/>
      <c r="S33" s="1017"/>
      <c r="T33" s="1017"/>
      <c r="U33" s="218"/>
      <c r="V33" s="526" t="str">
        <f>IFERROR(IF(AND(B9&lt;&gt;"",B9&lt;&gt;"処遇加算Ⅰ"),"✓",""),"")</f>
        <v/>
      </c>
      <c r="W33" s="1025" t="s">
        <v>17</v>
      </c>
      <c r="X33" s="1026"/>
      <c r="Y33" s="1026"/>
      <c r="Z33" s="1027"/>
      <c r="AA33" s="1043"/>
      <c r="AB33" s="1042"/>
      <c r="AC33" s="220"/>
      <c r="AD33" s="1168" t="s">
        <v>19</v>
      </c>
      <c r="AE33" s="1168"/>
      <c r="AF33" s="1168"/>
      <c r="AG33" s="1168"/>
      <c r="AH33" s="1168"/>
      <c r="AI33" s="1043"/>
      <c r="AJ33" s="1042"/>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18"/>
      <c r="C34" s="1018"/>
      <c r="D34" s="1018"/>
      <c r="E34" s="1018"/>
      <c r="F34" s="1018"/>
      <c r="G34" s="1017"/>
      <c r="H34" s="1017"/>
      <c r="I34" s="1017"/>
      <c r="J34" s="1017"/>
      <c r="K34" s="1017"/>
      <c r="L34" s="1017"/>
      <c r="M34" s="1017"/>
      <c r="N34" s="1017"/>
      <c r="O34" s="1017"/>
      <c r="P34" s="1017"/>
      <c r="Q34" s="1017"/>
      <c r="R34" s="1017"/>
      <c r="S34" s="1017"/>
      <c r="T34" s="1017"/>
      <c r="U34" s="192"/>
      <c r="V34" s="225"/>
      <c r="W34" s="197"/>
      <c r="X34" s="197"/>
      <c r="Y34" s="197"/>
      <c r="Z34" s="197"/>
      <c r="AA34" s="1043"/>
      <c r="AB34" s="1042"/>
      <c r="AC34" s="220"/>
      <c r="AD34" s="1007" t="s">
        <v>17</v>
      </c>
      <c r="AE34" s="1007"/>
      <c r="AF34" s="1007"/>
      <c r="AG34" s="1007"/>
      <c r="AH34" s="1007"/>
      <c r="AI34" s="1043"/>
      <c r="AJ34" s="1042"/>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18" t="s">
        <v>2222</v>
      </c>
      <c r="C36" s="1018"/>
      <c r="D36" s="1018"/>
      <c r="E36" s="1018"/>
      <c r="F36" s="1018"/>
      <c r="G36" s="1167" t="s">
        <v>2263</v>
      </c>
      <c r="H36" s="1167"/>
      <c r="I36" s="1167"/>
      <c r="J36" s="1167"/>
      <c r="K36" s="1167"/>
      <c r="L36" s="1167"/>
      <c r="M36" s="1167"/>
      <c r="N36" s="1167"/>
      <c r="O36" s="1167"/>
      <c r="P36" s="1167"/>
      <c r="Q36" s="1167"/>
      <c r="R36" s="1167"/>
      <c r="S36" s="1167"/>
      <c r="T36" s="1167"/>
      <c r="U36" s="218"/>
      <c r="V36" s="526" t="str">
        <f>IFERROR(IF(OR(G9="特定加算Ⅰ",G9="特定加算Ⅱ"),"✓",""),"")</f>
        <v/>
      </c>
      <c r="W36" s="1025" t="s">
        <v>16</v>
      </c>
      <c r="X36" s="1026"/>
      <c r="Y36" s="1026"/>
      <c r="Z36" s="1027"/>
      <c r="AA36" s="1041" t="s">
        <v>14</v>
      </c>
      <c r="AB36" s="1042"/>
      <c r="AC36" s="220"/>
      <c r="AD36" s="1007" t="s">
        <v>16</v>
      </c>
      <c r="AE36" s="1007"/>
      <c r="AF36" s="1007"/>
      <c r="AG36" s="1007"/>
      <c r="AH36" s="1007"/>
      <c r="AI36" s="1041" t="s">
        <v>14</v>
      </c>
      <c r="AJ36" s="1042"/>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18"/>
      <c r="C37" s="1018"/>
      <c r="D37" s="1018"/>
      <c r="E37" s="1018"/>
      <c r="F37" s="1018"/>
      <c r="G37" s="1167"/>
      <c r="H37" s="1167"/>
      <c r="I37" s="1167"/>
      <c r="J37" s="1167"/>
      <c r="K37" s="1167"/>
      <c r="L37" s="1167"/>
      <c r="M37" s="1167"/>
      <c r="N37" s="1167"/>
      <c r="O37" s="1167"/>
      <c r="P37" s="1167"/>
      <c r="Q37" s="1167"/>
      <c r="R37" s="1167"/>
      <c r="S37" s="1167"/>
      <c r="T37" s="1167"/>
      <c r="U37" s="218"/>
      <c r="V37" s="526" t="str">
        <f>IFERROR(IF(G9="特定加算なし","✓",""),"")</f>
        <v/>
      </c>
      <c r="W37" s="1025" t="s">
        <v>17</v>
      </c>
      <c r="X37" s="1026"/>
      <c r="Y37" s="1026"/>
      <c r="Z37" s="1027"/>
      <c r="AA37" s="1041"/>
      <c r="AB37" s="1042"/>
      <c r="AC37" s="1178" t="s">
        <v>2369</v>
      </c>
      <c r="AD37" s="1179"/>
      <c r="AE37" s="1179"/>
      <c r="AF37" s="1179"/>
      <c r="AG37" s="1180"/>
      <c r="AH37" s="1181"/>
      <c r="AI37" s="1041"/>
      <c r="AJ37" s="1042"/>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18"/>
      <c r="C38" s="1018"/>
      <c r="D38" s="1018"/>
      <c r="E38" s="1018"/>
      <c r="F38" s="1018"/>
      <c r="G38" s="1167"/>
      <c r="H38" s="1167"/>
      <c r="I38" s="1167"/>
      <c r="J38" s="1167"/>
      <c r="K38" s="1167"/>
      <c r="L38" s="1167"/>
      <c r="M38" s="1167"/>
      <c r="N38" s="1167"/>
      <c r="O38" s="1167"/>
      <c r="P38" s="1167"/>
      <c r="Q38" s="1167"/>
      <c r="R38" s="1167"/>
      <c r="S38" s="1167"/>
      <c r="T38" s="1167"/>
      <c r="U38" s="218"/>
      <c r="Z38" s="233"/>
      <c r="AA38" s="1043"/>
      <c r="AB38" s="1042"/>
      <c r="AC38" s="220"/>
      <c r="AD38" s="1007" t="s">
        <v>17</v>
      </c>
      <c r="AE38" s="1007"/>
      <c r="AF38" s="1007"/>
      <c r="AG38" s="1007"/>
      <c r="AH38" s="1007"/>
      <c r="AI38" s="1041"/>
      <c r="AJ38" s="1042"/>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18" t="s">
        <v>2223</v>
      </c>
      <c r="C40" s="1018"/>
      <c r="D40" s="1018"/>
      <c r="E40" s="1018"/>
      <c r="F40" s="1018"/>
      <c r="G40" s="1017" t="str">
        <f>IFERROR(VLOOKUP(Y5,【参考】数式用!AS5:AT27,2,0),"")</f>
        <v/>
      </c>
      <c r="H40" s="1017"/>
      <c r="I40" s="1017"/>
      <c r="J40" s="1017"/>
      <c r="K40" s="1017"/>
      <c r="L40" s="1017"/>
      <c r="M40" s="1017"/>
      <c r="N40" s="1017"/>
      <c r="O40" s="1017"/>
      <c r="P40" s="1017"/>
      <c r="Q40" s="1017"/>
      <c r="R40" s="1017"/>
      <c r="S40" s="1017"/>
      <c r="T40" s="1017"/>
      <c r="U40" s="192"/>
      <c r="V40" s="526" t="str">
        <f>IFERROR(IF(G9="特定加算Ⅰ","✓",""),"")</f>
        <v/>
      </c>
      <c r="W40" s="1025" t="s">
        <v>16</v>
      </c>
      <c r="X40" s="1026"/>
      <c r="Y40" s="1026"/>
      <c r="Z40" s="1027"/>
      <c r="AA40" s="1041" t="s">
        <v>14</v>
      </c>
      <c r="AB40" s="1042"/>
      <c r="AC40" s="220"/>
      <c r="AD40" s="1007" t="s">
        <v>16</v>
      </c>
      <c r="AE40" s="1007"/>
      <c r="AF40" s="1007"/>
      <c r="AG40" s="1007"/>
      <c r="AH40" s="1007"/>
      <c r="AI40" s="1041" t="s">
        <v>14</v>
      </c>
      <c r="AJ40" s="1042"/>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18"/>
      <c r="C41" s="1018"/>
      <c r="D41" s="1018"/>
      <c r="E41" s="1018"/>
      <c r="F41" s="1018"/>
      <c r="G41" s="1017"/>
      <c r="H41" s="1017"/>
      <c r="I41" s="1017"/>
      <c r="J41" s="1017"/>
      <c r="K41" s="1017"/>
      <c r="L41" s="1017"/>
      <c r="M41" s="1017"/>
      <c r="N41" s="1017"/>
      <c r="O41" s="1017"/>
      <c r="P41" s="1017"/>
      <c r="Q41" s="1017"/>
      <c r="R41" s="1017"/>
      <c r="S41" s="1017"/>
      <c r="T41" s="1017"/>
      <c r="U41" s="192"/>
      <c r="V41" s="526" t="str">
        <f>IFERROR(IF(OR(G9="特定加算Ⅱ",G9="特定加算なし"),"✓",""),"")</f>
        <v/>
      </c>
      <c r="W41" s="1025" t="s">
        <v>17</v>
      </c>
      <c r="X41" s="1026"/>
      <c r="Y41" s="1026"/>
      <c r="Z41" s="1027"/>
      <c r="AA41" s="1041"/>
      <c r="AB41" s="1042"/>
      <c r="AC41" s="234" t="s">
        <v>90</v>
      </c>
      <c r="AD41" s="1054"/>
      <c r="AE41" s="1055"/>
      <c r="AF41" s="1055"/>
      <c r="AG41" s="1055"/>
      <c r="AH41" s="1056"/>
      <c r="AI41" s="1041"/>
      <c r="AJ41" s="1042"/>
      <c r="AK41" s="234" t="s">
        <v>90</v>
      </c>
      <c r="AL41" s="1054"/>
      <c r="AM41" s="1055"/>
      <c r="AN41" s="1055"/>
      <c r="AO41" s="1055"/>
      <c r="AP41" s="1056"/>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18"/>
      <c r="C42" s="1018"/>
      <c r="D42" s="1018"/>
      <c r="E42" s="1018"/>
      <c r="F42" s="1018"/>
      <c r="G42" s="1017"/>
      <c r="H42" s="1017"/>
      <c r="I42" s="1017"/>
      <c r="J42" s="1017"/>
      <c r="K42" s="1017"/>
      <c r="L42" s="1017"/>
      <c r="M42" s="1017"/>
      <c r="N42" s="1017"/>
      <c r="O42" s="1017"/>
      <c r="P42" s="1017"/>
      <c r="Q42" s="1017"/>
      <c r="R42" s="1017"/>
      <c r="S42" s="1017"/>
      <c r="T42" s="1017"/>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18" t="s">
        <v>2224</v>
      </c>
      <c r="C44" s="1018"/>
      <c r="D44" s="1018"/>
      <c r="E44" s="1018"/>
      <c r="F44" s="1018"/>
      <c r="G44" s="1017" t="s">
        <v>2161</v>
      </c>
      <c r="H44" s="1017"/>
      <c r="I44" s="1017"/>
      <c r="J44" s="1017"/>
      <c r="K44" s="1017"/>
      <c r="L44" s="1017"/>
      <c r="M44" s="1017"/>
      <c r="N44" s="1017"/>
      <c r="O44" s="1017"/>
      <c r="P44" s="1017"/>
      <c r="Q44" s="1017"/>
      <c r="R44" s="1017"/>
      <c r="S44" s="1017"/>
      <c r="T44" s="1017"/>
      <c r="U44" s="218"/>
      <c r="V44" s="526" t="str">
        <f>IFERROR(IF(OR(G9="特定加算Ⅰ",G9="特定加算Ⅱ"),"✓",""),"")</f>
        <v/>
      </c>
      <c r="W44" s="1025" t="s">
        <v>16</v>
      </c>
      <c r="X44" s="1026"/>
      <c r="Y44" s="1026"/>
      <c r="Z44" s="1027"/>
      <c r="AA44" s="1041" t="s">
        <v>14</v>
      </c>
      <c r="AB44" s="1042"/>
      <c r="AC44" s="220"/>
      <c r="AD44" s="1007" t="s">
        <v>16</v>
      </c>
      <c r="AE44" s="1007"/>
      <c r="AF44" s="1007"/>
      <c r="AG44" s="1007"/>
      <c r="AH44" s="1007"/>
      <c r="AI44" s="1041" t="s">
        <v>14</v>
      </c>
      <c r="AJ44" s="1042"/>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18"/>
      <c r="C45" s="1018"/>
      <c r="D45" s="1018"/>
      <c r="E45" s="1018"/>
      <c r="F45" s="1018"/>
      <c r="G45" s="1017"/>
      <c r="H45" s="1017"/>
      <c r="I45" s="1017"/>
      <c r="J45" s="1017"/>
      <c r="K45" s="1017"/>
      <c r="L45" s="1017"/>
      <c r="M45" s="1017"/>
      <c r="N45" s="1017"/>
      <c r="O45" s="1017"/>
      <c r="P45" s="1017"/>
      <c r="Q45" s="1017"/>
      <c r="R45" s="1017"/>
      <c r="S45" s="1017"/>
      <c r="T45" s="1017"/>
      <c r="U45" s="218"/>
      <c r="V45" s="526" t="str">
        <f>IFERROR(IF(G9="特定加算なし","✓",""),"")</f>
        <v/>
      </c>
      <c r="W45" s="1025" t="s">
        <v>17</v>
      </c>
      <c r="X45" s="1026"/>
      <c r="Y45" s="1026"/>
      <c r="Z45" s="1027"/>
      <c r="AA45" s="1041"/>
      <c r="AB45" s="1042"/>
      <c r="AC45" s="220"/>
      <c r="AD45" s="1007" t="s">
        <v>17</v>
      </c>
      <c r="AE45" s="1007"/>
      <c r="AF45" s="1007"/>
      <c r="AG45" s="1007"/>
      <c r="AH45" s="1007"/>
      <c r="AI45" s="1041"/>
      <c r="AJ45" s="1042"/>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75" t="s">
        <v>2317</v>
      </c>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14"/>
      <c r="C48" s="1015"/>
      <c r="D48" s="1015"/>
      <c r="E48" s="1015"/>
      <c r="F48" s="1016"/>
      <c r="G48" s="1044" t="str">
        <f>IF(F15=4,"R6.4～R6.5",IF(F15=5,"R6.5",""))</f>
        <v>R6.4～R6.5</v>
      </c>
      <c r="H48" s="1044"/>
      <c r="I48" s="1044"/>
      <c r="J48" s="1044"/>
      <c r="K48" s="1044"/>
      <c r="L48" s="1044"/>
      <c r="M48" s="1044"/>
      <c r="N48" s="1044"/>
      <c r="O48" s="1044"/>
      <c r="P48" s="1044"/>
      <c r="Q48" s="1044"/>
      <c r="R48" s="1044"/>
      <c r="S48" s="1044"/>
      <c r="T48" s="1044"/>
      <c r="U48" s="1044"/>
      <c r="V48" s="1044"/>
      <c r="W48" s="1044"/>
      <c r="X48" s="1044"/>
      <c r="Y48" s="1044"/>
      <c r="Z48" s="1044"/>
      <c r="AA48" s="1041" t="s">
        <v>14</v>
      </c>
      <c r="AB48" s="1042"/>
      <c r="AC48" s="1044" t="str">
        <f>IF(OR(F15=4,F15=5),"R6.6","R"&amp;D15&amp;"."&amp;F15)&amp;"～R"&amp;K15&amp;"."&amp;M15</f>
        <v>R6.6～R7.3</v>
      </c>
      <c r="AD48" s="1044"/>
      <c r="AE48" s="1044"/>
      <c r="AF48" s="1044"/>
      <c r="AG48" s="1044"/>
      <c r="AH48" s="1044"/>
      <c r="AS48" s="1013" t="str">
        <f>IFERROR(IF(AND(OR(AP58=1,AP58=2),OR(AP59=1,AP59=2),OR(AP60=1,AP60=2)),"処遇加算Ⅰ",IF(AND(OR(AP58=1,AP58=2),OR(AP59=1,AP59=2),OR(AP60=0,AP60=3)),"処遇加算Ⅱ",IF(OR(OR(AP58=1,AP58=2),OR(AP59=1,AP59=2)),"処遇加算Ⅲ",""))),"")</f>
        <v/>
      </c>
      <c r="AT48" s="1013"/>
      <c r="AU48" s="1013"/>
      <c r="AV48" s="1013"/>
      <c r="AW48" s="1013" t="str">
        <f>IFERROR(IF(AND(OR(AP61=1,AP61=2),AP62=1,AP63=1),"特定加算Ⅰ",IF(AND(OR(AP61=1,AP61=2),AP62=2,AP63=1),"特定加算Ⅱ",IF(OR(AP61=3,AP62=2,AP63=2),"特定加算なし",""))),"")</f>
        <v>特定加算なし</v>
      </c>
      <c r="AX48" s="1013"/>
      <c r="AY48" s="1013"/>
      <c r="AZ48" s="1013"/>
      <c r="BA48" s="1013" t="str">
        <f>IFERROR(IF(AP57=1,"ベア加算",IF(AP57=2,"ベア加算なし","")),"")</f>
        <v/>
      </c>
      <c r="BB48" s="1013"/>
      <c r="BC48" s="1013"/>
      <c r="BD48" s="1013"/>
      <c r="BE48" s="1131" t="str">
        <f>AS48&amp;AW48&amp;BA48</f>
        <v>特定加算なし</v>
      </c>
      <c r="BF48" s="1131"/>
      <c r="BG48" s="1131"/>
      <c r="BH48" s="1131"/>
      <c r="BI48" s="1131"/>
      <c r="BJ48" s="1131"/>
      <c r="BK48" s="1131"/>
      <c r="BL48" s="1131"/>
      <c r="BM48" s="1131"/>
      <c r="BN48" s="1131"/>
      <c r="BO48" s="1131"/>
      <c r="BP48" s="1131"/>
      <c r="BQ48" s="241"/>
      <c r="BR48" s="241"/>
      <c r="BS48" s="241"/>
      <c r="BT48" s="241"/>
      <c r="BU48" s="241"/>
      <c r="BV48" s="241"/>
      <c r="BW48" s="241"/>
      <c r="BX48" s="241"/>
      <c r="BY48" s="241"/>
      <c r="BZ48" s="241"/>
      <c r="CD48" s="242"/>
    </row>
    <row r="49" spans="2:82" ht="18" customHeight="1">
      <c r="B49" s="1019" t="s">
        <v>2163</v>
      </c>
      <c r="C49" s="1020"/>
      <c r="D49" s="1020"/>
      <c r="E49" s="1020"/>
      <c r="F49" s="1021"/>
      <c r="G49" s="1045" t="str">
        <f>IFERROR(IF(AND(OR(AH58=1,AH58=2),OR(AH59=1,AH59=2),OR(AH60=1,AH60=2)),"処遇加算Ⅰ",IF(AND(OR(AH58=1,AH58=2),OR(AH59=1,AH59=2),OR(AH60=0,AH60=3)),"処遇加算Ⅱ",IF(OR(OR(AH58=1,AH58=2),OR(AH59=1,AH59=2)),"処遇加算Ⅲ",""))),"")</f>
        <v/>
      </c>
      <c r="H49" s="1046"/>
      <c r="I49" s="1046"/>
      <c r="J49" s="1046"/>
      <c r="K49" s="1047"/>
      <c r="L49" s="1045" t="str">
        <f>IFERROR(IF(G9="","",IF(AND(OR(AH61=1,AH61=2),AH62=1,AH63=1),"特定加算Ⅰ",IF(AND(OR(AH61=1,AH61=2),AH62=2,AH63=1),"特定加算Ⅱ",IF(OR(AH61=3,AH62=2,AH63=2),"特定加算なし","")))),"")</f>
        <v/>
      </c>
      <c r="M49" s="1046"/>
      <c r="N49" s="1046"/>
      <c r="O49" s="1046"/>
      <c r="P49" s="1163"/>
      <c r="Q49" s="1164" t="str">
        <f>IFERROR(IF(OR(L9="ベア加算",AND(L9="ベア加算なし",AH57=1)),"ベア加算",IF(AH57=2,"ベア加算なし","")),"")</f>
        <v/>
      </c>
      <c r="R49" s="1046"/>
      <c r="S49" s="1046"/>
      <c r="T49" s="1046"/>
      <c r="U49" s="1163"/>
      <c r="V49" s="1165" t="s">
        <v>12</v>
      </c>
      <c r="W49" s="1166"/>
      <c r="X49" s="1166"/>
      <c r="Y49" s="1166"/>
      <c r="Z49" s="1166"/>
      <c r="AA49" s="1043"/>
      <c r="AB49" s="1043"/>
      <c r="AC49" s="1028" t="str">
        <f>IFERROR(VLOOKUP(BE48,【参考】数式用2!E6:F23,2,FALSE),"")</f>
        <v/>
      </c>
      <c r="AD49" s="1029"/>
      <c r="AE49" s="1029"/>
      <c r="AF49" s="1029"/>
      <c r="AG49" s="1029"/>
      <c r="AH49" s="1030"/>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2" ht="18" customHeight="1" thickBot="1">
      <c r="B50" s="1019" t="s">
        <v>2164</v>
      </c>
      <c r="C50" s="1020"/>
      <c r="D50" s="1020"/>
      <c r="E50" s="1020"/>
      <c r="F50" s="1021"/>
      <c r="G50" s="1031" t="str">
        <f>IFERROR(VLOOKUP(Y5,【参考】数式用!$A$5:$J$27,MATCH(G49,【参考】数式用!$B$4:$J$4,0)+1,0),"")</f>
        <v/>
      </c>
      <c r="H50" s="1032"/>
      <c r="I50" s="1032"/>
      <c r="J50" s="1032"/>
      <c r="K50" s="1033"/>
      <c r="L50" s="1031" t="str">
        <f>IFERROR(VLOOKUP(Y5,【参考】数式用!$A$5:$J$27,MATCH(L49,【参考】数式用!$B$4:$J$4,0)+1,0),"")</f>
        <v/>
      </c>
      <c r="M50" s="1032"/>
      <c r="N50" s="1032"/>
      <c r="O50" s="1032"/>
      <c r="P50" s="1034"/>
      <c r="Q50" s="1035" t="str">
        <f>IFERROR(VLOOKUP(Y5,【参考】数式用!$A$5:$J$27,MATCH(Q49,【参考】数式用!$B$4:$J$4,0)+1,0),"")</f>
        <v/>
      </c>
      <c r="R50" s="1032"/>
      <c r="S50" s="1032"/>
      <c r="T50" s="1032"/>
      <c r="U50" s="1034"/>
      <c r="V50" s="1036">
        <f>SUM(G50,L50,Q50)</f>
        <v>0</v>
      </c>
      <c r="W50" s="1037"/>
      <c r="X50" s="1037"/>
      <c r="Y50" s="1037"/>
      <c r="Z50" s="1037"/>
      <c r="AA50" s="1043"/>
      <c r="AB50" s="1043"/>
      <c r="AC50" s="1038" t="str">
        <f>IFERROR(VLOOKUP(Y5,【参考】数式用!$A$5:$AB$27,MATCH(AC49,【参考】数式用!$B$4:$AB$4,0)+1,FALSE),"")</f>
        <v/>
      </c>
      <c r="AD50" s="1039"/>
      <c r="AE50" s="1039"/>
      <c r="AF50" s="1039"/>
      <c r="AG50" s="1039"/>
      <c r="AH50" s="1040"/>
      <c r="AS50" s="1012" t="s">
        <v>2195</v>
      </c>
      <c r="AT50" s="1012"/>
      <c r="AU50" s="1012"/>
      <c r="AV50" s="1012"/>
      <c r="AW50" s="1012" t="s">
        <v>2196</v>
      </c>
      <c r="AX50" s="1012"/>
      <c r="AY50" s="1012"/>
      <c r="AZ50" s="1012"/>
      <c r="BA50" s="1012" t="s">
        <v>15</v>
      </c>
      <c r="BB50" s="1012"/>
      <c r="BC50" s="1012"/>
      <c r="BD50" s="1012"/>
      <c r="BE50" s="1012" t="s">
        <v>2197</v>
      </c>
      <c r="BF50" s="1012"/>
      <c r="BG50" s="1012"/>
      <c r="BH50" s="1012"/>
      <c r="BI50" s="1012" t="s">
        <v>2200</v>
      </c>
      <c r="BJ50" s="1012"/>
      <c r="BK50" s="1012"/>
      <c r="BL50" s="1012"/>
      <c r="BM50" s="241"/>
      <c r="BN50" s="1012" t="s">
        <v>2199</v>
      </c>
      <c r="BO50" s="1012"/>
      <c r="BP50" s="1012"/>
      <c r="BQ50" s="1012"/>
      <c r="BR50" s="1012"/>
      <c r="BS50" s="1012"/>
      <c r="BT50" s="241"/>
      <c r="BV50" s="979" t="s">
        <v>2202</v>
      </c>
      <c r="BW50" s="980"/>
      <c r="BX50" s="980"/>
      <c r="BY50" s="980"/>
      <c r="BZ50" s="980"/>
      <c r="CA50" s="981"/>
      <c r="CD50" s="242"/>
    </row>
    <row r="51" spans="2:82" ht="17.25" customHeight="1">
      <c r="B51" s="1022" t="s">
        <v>2294</v>
      </c>
      <c r="C51" s="1023"/>
      <c r="D51" s="1023"/>
      <c r="E51" s="1023"/>
      <c r="F51" s="1024"/>
      <c r="G51" s="1050" t="str">
        <f>IFERROR(ROUNDDOWN(ROUND(AM5*G50,0)*P5,0)*H53,"")</f>
        <v/>
      </c>
      <c r="H51" s="1050"/>
      <c r="I51" s="1050"/>
      <c r="J51" s="1050"/>
      <c r="K51" s="148" t="s">
        <v>2289</v>
      </c>
      <c r="L51" s="1049" t="str">
        <f>IFERROR(ROUNDDOWN(ROUND(AM5*L50,0)*P5,0)*H53,"")</f>
        <v/>
      </c>
      <c r="M51" s="1050"/>
      <c r="N51" s="1050"/>
      <c r="O51" s="1050"/>
      <c r="P51" s="148" t="s">
        <v>2289</v>
      </c>
      <c r="Q51" s="1049" t="str">
        <f>IFERROR(ROUNDDOWN(ROUND(AM5*Q50,0)*P5,0)*H53,"")</f>
        <v/>
      </c>
      <c r="R51" s="1050"/>
      <c r="S51" s="1050"/>
      <c r="T51" s="1050"/>
      <c r="U51" s="149" t="s">
        <v>2289</v>
      </c>
      <c r="V51" s="1158">
        <f>IFERROR(SUM(G51,L51,Q51),"")</f>
        <v>0</v>
      </c>
      <c r="W51" s="1159"/>
      <c r="X51" s="1159"/>
      <c r="Y51" s="1159"/>
      <c r="Z51" s="150" t="s">
        <v>2289</v>
      </c>
      <c r="AB51" s="151"/>
      <c r="AC51" s="1049" t="str">
        <f>IFERROR(ROUNDDOWN(ROUND(AM5*AC50,0)*P5,0)*AD53,"")</f>
        <v/>
      </c>
      <c r="AD51" s="1050"/>
      <c r="AE51" s="1050"/>
      <c r="AF51" s="1050"/>
      <c r="AG51" s="1050"/>
      <c r="AH51" s="149" t="s">
        <v>2289</v>
      </c>
      <c r="AS51" s="1011" t="str">
        <f>IFERROR(ROUNDDOWN(ROUND(AM5*(G50-B10),0)*P5,0)*H53,"")</f>
        <v/>
      </c>
      <c r="AT51" s="1011"/>
      <c r="AU51" s="1011"/>
      <c r="AV51" s="1011"/>
      <c r="AW51" s="1011" t="str">
        <f>IFERROR(ROUNDDOWN(ROUND(AM5*(L50-G10),0)*P5,0)*H53,"")</f>
        <v/>
      </c>
      <c r="AX51" s="1011"/>
      <c r="AY51" s="1011"/>
      <c r="AZ51" s="1011"/>
      <c r="BA51" s="1011" t="str">
        <f>IFERROR(ROUNDDOWN(ROUND(AM5*(Q50-L10),0)*P5,0)*H53,"")</f>
        <v/>
      </c>
      <c r="BB51" s="1011"/>
      <c r="BC51" s="1011"/>
      <c r="BD51" s="1011"/>
      <c r="BE51" s="1011" t="str">
        <f>IFERROR(ROUNDDOWN(ROUND(AM5*(AC50-Q10),0)*P5,0)*AD53,"")</f>
        <v/>
      </c>
      <c r="BF51" s="1011"/>
      <c r="BG51" s="1011"/>
      <c r="BH51" s="1011"/>
      <c r="BI51" s="1011">
        <f>SUM(AS51:BH51)</f>
        <v>0</v>
      </c>
      <c r="BJ51" s="1011"/>
      <c r="BK51" s="1011"/>
      <c r="BL51" s="1011"/>
      <c r="BM51" s="241"/>
      <c r="BN51" s="1011" t="str">
        <f>IFERROR(ROUNDDOWN(ROUNDDOWN(ROUND(AM5*(VLOOKUP(Y5,【参考】数式用!$A$5:$AB$27,14,FALSE)),0)*P5,0)*AD53*0.5,0),"")</f>
        <v/>
      </c>
      <c r="BO51" s="1011"/>
      <c r="BP51" s="1011"/>
      <c r="BQ51" s="1011"/>
      <c r="BR51" s="1011"/>
      <c r="BS51" s="1011"/>
      <c r="BT51" s="241"/>
      <c r="BV51" s="982">
        <f>IF(AND(Q49="ベア加算なし",BA48="ベア加算"),ROUNDDOWN(ROUND(AM5*VLOOKUP(Y5,【参考】数式用!$A$5:$AB$27,9,FALSE),0)*P5,0)*AD53,0)</f>
        <v>0</v>
      </c>
      <c r="BW51" s="983"/>
      <c r="BX51" s="983"/>
      <c r="BY51" s="983"/>
      <c r="BZ51" s="983"/>
      <c r="CA51" s="984"/>
      <c r="CD51" s="242"/>
    </row>
    <row r="52" spans="2:82" ht="13.5" customHeight="1">
      <c r="B52" s="1022"/>
      <c r="C52" s="1023"/>
      <c r="D52" s="1023"/>
      <c r="E52" s="1023"/>
      <c r="F52" s="1024"/>
      <c r="G52" s="1053" t="str">
        <f>IFERROR("("&amp;TEXT(G51/H53,"#,##0円")&amp;"/月)","")</f>
        <v/>
      </c>
      <c r="H52" s="1048"/>
      <c r="I52" s="1048"/>
      <c r="J52" s="1048"/>
      <c r="K52" s="1048"/>
      <c r="L52" s="1048" t="str">
        <f>IFERROR("("&amp;TEXT(L51/H53,"#,##0円")&amp;"/月)","")</f>
        <v/>
      </c>
      <c r="M52" s="1048"/>
      <c r="N52" s="1048"/>
      <c r="O52" s="1048"/>
      <c r="P52" s="1048"/>
      <c r="Q52" s="1048" t="str">
        <f>IFERROR("("&amp;TEXT(Q51/H53,"#,##0円")&amp;"/月)","")</f>
        <v/>
      </c>
      <c r="R52" s="1048"/>
      <c r="S52" s="1048"/>
      <c r="T52" s="1048"/>
      <c r="U52" s="1048"/>
      <c r="V52" s="1048" t="str">
        <f>IFERROR("("&amp;TEXT(V51/H53,"#,##0円")&amp;"/月)","")</f>
        <v>(0円/月)</v>
      </c>
      <c r="W52" s="1048"/>
      <c r="X52" s="1048"/>
      <c r="Y52" s="1048"/>
      <c r="Z52" s="1048"/>
      <c r="AB52" s="151"/>
      <c r="AC52" s="1051" t="str">
        <f>IFERROR("("&amp;TEXT(AC51/AD53,"#,##0円")&amp;"/月)","")</f>
        <v/>
      </c>
      <c r="AD52" s="1052"/>
      <c r="AE52" s="1052"/>
      <c r="AF52" s="1052"/>
      <c r="AG52" s="1052"/>
      <c r="AH52" s="1053"/>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2" ht="6" customHeight="1">
      <c r="BX54" s="248"/>
    </row>
    <row r="55" spans="2:82" ht="18" customHeight="1"/>
    <row r="56" spans="2:82" ht="23.25" customHeight="1">
      <c r="U56" s="1131" t="s">
        <v>244</v>
      </c>
      <c r="V56" s="1131"/>
      <c r="W56" s="1131"/>
      <c r="X56" s="1131"/>
      <c r="Y56" s="1131"/>
      <c r="Z56" s="1131"/>
      <c r="AA56" s="245"/>
      <c r="AB56" s="249"/>
      <c r="AC56" s="1131" t="str">
        <f>IF(F15=4,"R6.4～R6.5",IF(F15=5,"R6.5",""))</f>
        <v>R6.4～R6.5</v>
      </c>
      <c r="AD56" s="1131"/>
      <c r="AE56" s="1131"/>
      <c r="AF56" s="1131"/>
      <c r="AG56" s="1131"/>
      <c r="AH56" s="1131"/>
      <c r="AI56" s="250"/>
      <c r="AJ56" s="249"/>
      <c r="AK56" s="1131" t="str">
        <f>IF(OR(F15=4,F15=5),"R6.6","R"&amp;D15&amp;"."&amp;F15)&amp;"～R"&amp;K15&amp;"."&amp;M15</f>
        <v>R6.6～R7.3</v>
      </c>
      <c r="AL56" s="1131"/>
      <c r="AM56" s="1131"/>
      <c r="AN56" s="1131"/>
      <c r="AO56" s="1131"/>
      <c r="AP56" s="1131"/>
      <c r="AQ56" s="245"/>
      <c r="AR56" s="245"/>
      <c r="AS56" s="1169" t="s">
        <v>2420</v>
      </c>
      <c r="AT56" s="1169"/>
      <c r="AU56" s="1169"/>
      <c r="AV56" s="1169"/>
      <c r="AW56" s="1169" t="s">
        <v>2419</v>
      </c>
      <c r="AX56" s="1169"/>
      <c r="AY56" s="1169"/>
      <c r="AZ56" s="1169"/>
    </row>
    <row r="57" spans="2:82" ht="15.95" customHeight="1">
      <c r="U57" s="1012" t="s">
        <v>2203</v>
      </c>
      <c r="V57" s="1012"/>
      <c r="W57" s="1012"/>
      <c r="X57" s="1012"/>
      <c r="Y57" s="1012"/>
      <c r="Z57" s="527" t="str">
        <f>IF(AND(B9&lt;&gt;"処遇加算なし",F15=4),IF(V21="✓",1,IF(V22="✓",2,"")),"")</f>
        <v/>
      </c>
      <c r="AA57" s="245"/>
      <c r="AB57" s="249"/>
      <c r="AC57" s="1012" t="s">
        <v>2203</v>
      </c>
      <c r="AD57" s="1012"/>
      <c r="AE57" s="1012"/>
      <c r="AF57" s="1012"/>
      <c r="AG57" s="1012"/>
      <c r="AH57" s="170">
        <f>IF(AND(F15&lt;&gt;4,F15&lt;&gt;5),0,IF(AT8="○",1,0))</f>
        <v>0</v>
      </c>
      <c r="AI57" s="253"/>
      <c r="AJ57" s="249"/>
      <c r="AK57" s="1012" t="s">
        <v>2203</v>
      </c>
      <c r="AL57" s="1012"/>
      <c r="AM57" s="1012"/>
      <c r="AN57" s="1012"/>
      <c r="AO57" s="1012"/>
      <c r="AP57" s="170">
        <f>IF(AT8="○",1,0)</f>
        <v>0</v>
      </c>
      <c r="AQ57" s="245"/>
      <c r="AR57" s="245"/>
      <c r="AS57" s="1177"/>
      <c r="AT57" s="1177"/>
      <c r="AU57" s="1177"/>
      <c r="AV57" s="1177"/>
      <c r="AW57" s="1170"/>
      <c r="AX57" s="1170"/>
      <c r="AY57" s="1170"/>
      <c r="AZ57" s="1170"/>
      <c r="BL57" s="251"/>
      <c r="BN57" s="251"/>
      <c r="BO57" s="251"/>
      <c r="BP57" s="251"/>
      <c r="BQ57" s="251"/>
      <c r="BR57" s="251"/>
      <c r="BS57" s="251"/>
      <c r="BT57" s="251"/>
      <c r="BU57" s="251"/>
      <c r="BV57" s="251"/>
      <c r="BW57" s="251"/>
      <c r="BX57" s="251"/>
      <c r="BY57" s="251"/>
      <c r="BZ57" s="251"/>
      <c r="CA57" s="251"/>
      <c r="CB57" s="251"/>
      <c r="CD57" s="254"/>
    </row>
    <row r="58" spans="2:82" ht="15.95" customHeight="1">
      <c r="U58" s="1130" t="s">
        <v>2204</v>
      </c>
      <c r="V58" s="1130"/>
      <c r="W58" s="1130"/>
      <c r="X58" s="1130"/>
      <c r="Y58" s="1130"/>
      <c r="Z58" s="527" t="str">
        <f>IF(AND(B9&lt;&gt;"処遇加算なし",F15=4),IF(V24="✓",1,IF(V25="✓",2,IF(V26="✓",3,""))),"")</f>
        <v/>
      </c>
      <c r="AA58" s="245"/>
      <c r="AB58" s="249"/>
      <c r="AC58" s="1130" t="s">
        <v>2204</v>
      </c>
      <c r="AD58" s="1130"/>
      <c r="AE58" s="1130"/>
      <c r="AF58" s="1130"/>
      <c r="AG58" s="1130"/>
      <c r="AH58" s="170">
        <f>IF(AND(F15&lt;&gt;4,F15&lt;&gt;5),0,IF(AU8="○",1,3))</f>
        <v>3</v>
      </c>
      <c r="AI58" s="253"/>
      <c r="AJ58" s="249"/>
      <c r="AK58" s="1130" t="s">
        <v>2204</v>
      </c>
      <c r="AL58" s="1130"/>
      <c r="AM58" s="1130"/>
      <c r="AN58" s="1130"/>
      <c r="AO58" s="1130"/>
      <c r="AP58" s="170">
        <f>IF(AU8="○",1,3)</f>
        <v>3</v>
      </c>
      <c r="AQ58" s="245"/>
      <c r="AR58" s="245"/>
      <c r="AS58" s="1012" t="str">
        <f>IF(OR(AND(Z58=1,AH58=3),AND(Z58=1,AP58=3),AND(Z58=2,AH58=3,AH59=3),AND(Z58=2,AP58=3,AP59=3)),"○","")</f>
        <v/>
      </c>
      <c r="AT58" s="1012"/>
      <c r="AU58" s="1012"/>
      <c r="AV58" s="1012"/>
      <c r="AW58" s="1012" t="str">
        <f>IF(OR(AND(Z58=1,AH58=2),AND(Z58=1,AP58=2),AND(Z58=2,AH58=2,AH59=2),AND(Z58=2,AP58=2,AP59=2)),"○","")</f>
        <v/>
      </c>
      <c r="AX58" s="1012"/>
      <c r="AY58" s="1012"/>
      <c r="AZ58" s="1012"/>
      <c r="BL58" s="251"/>
      <c r="BN58" s="251"/>
      <c r="BO58" s="251"/>
      <c r="BP58" s="251"/>
      <c r="BQ58" s="251"/>
      <c r="BR58" s="251"/>
      <c r="BS58" s="251"/>
      <c r="BT58" s="251"/>
      <c r="BU58" s="251"/>
      <c r="BV58" s="251"/>
      <c r="BW58" s="251"/>
      <c r="BX58" s="251"/>
      <c r="BY58" s="251"/>
      <c r="BZ58" s="251"/>
      <c r="CA58" s="251"/>
      <c r="CB58" s="251"/>
      <c r="CD58" s="254"/>
    </row>
    <row r="59" spans="2:82" ht="15.95" customHeight="1">
      <c r="U59" s="1130" t="s">
        <v>2205</v>
      </c>
      <c r="V59" s="1130"/>
      <c r="W59" s="1130"/>
      <c r="X59" s="1130"/>
      <c r="Y59" s="1130"/>
      <c r="Z59" s="527" t="str">
        <f>IF(AND(B9&lt;&gt;"処遇加算なし",F15=4),IF(V28="✓",1,IF(V29="✓",2,IF(V30="✓",3,""))),"")</f>
        <v/>
      </c>
      <c r="AA59" s="245"/>
      <c r="AB59" s="249"/>
      <c r="AC59" s="1130" t="s">
        <v>2205</v>
      </c>
      <c r="AD59" s="1130"/>
      <c r="AE59" s="1130"/>
      <c r="AF59" s="1130"/>
      <c r="AG59" s="1130"/>
      <c r="AH59" s="170">
        <f>IF(AND(F15&lt;&gt;4,F15&lt;&gt;5),0,IF(AV8="○",1,3))</f>
        <v>3</v>
      </c>
      <c r="AI59" s="253"/>
      <c r="AJ59" s="249"/>
      <c r="AK59" s="1130" t="s">
        <v>2205</v>
      </c>
      <c r="AL59" s="1130"/>
      <c r="AM59" s="1130"/>
      <c r="AN59" s="1130"/>
      <c r="AO59" s="1130"/>
      <c r="AP59" s="170">
        <f>IF(AV8="○",1,3)</f>
        <v>3</v>
      </c>
      <c r="AQ59" s="245"/>
      <c r="AR59" s="245"/>
      <c r="AS59" s="1012" t="str">
        <f>IF(OR(AND(Z59=1,AH59=3),AND(Z59=1,AP59=3),AND(Z59=2,AH58=3,AH59=3),AND(Z59=2,AP58=3,AP59=3)),"○","")</f>
        <v/>
      </c>
      <c r="AT59" s="1012"/>
      <c r="AU59" s="1012"/>
      <c r="AV59" s="1012"/>
      <c r="AW59" s="1012" t="str">
        <f>IF(OR(AND(Z59=1,AH58=2),AND(Z59=1,AP58=2),AND(Z59=2,AH58=2,AH59=2),AND(Z59=2,AP58=2,AP59=2)),"○","")</f>
        <v/>
      </c>
      <c r="AX59" s="1012"/>
      <c r="AY59" s="1012"/>
      <c r="AZ59" s="1012"/>
      <c r="BL59" s="251"/>
      <c r="BN59" s="251"/>
      <c r="BO59" s="251"/>
      <c r="BP59" s="251"/>
      <c r="BQ59" s="251"/>
      <c r="BR59" s="251"/>
      <c r="BS59" s="251"/>
      <c r="BT59" s="251"/>
      <c r="BU59" s="251"/>
      <c r="BV59" s="251"/>
      <c r="BW59" s="251"/>
      <c r="BX59" s="251"/>
      <c r="BY59" s="251"/>
      <c r="BZ59" s="251"/>
      <c r="CA59" s="251"/>
      <c r="CB59" s="251"/>
      <c r="CD59" s="254"/>
    </row>
    <row r="60" spans="2:82" ht="15.95" customHeight="1">
      <c r="U60" s="1130" t="s">
        <v>2206</v>
      </c>
      <c r="V60" s="1130"/>
      <c r="W60" s="1130"/>
      <c r="X60" s="1130"/>
      <c r="Y60" s="1130"/>
      <c r="Z60" s="527" t="str">
        <f>IF(AND(B9&lt;&gt;"処遇加算なし",F15=4),IF(V32="✓",1,IF(V33="✓",2,"")),"")</f>
        <v/>
      </c>
      <c r="AA60" s="245"/>
      <c r="AB60" s="249"/>
      <c r="AC60" s="1130" t="s">
        <v>2206</v>
      </c>
      <c r="AD60" s="1130"/>
      <c r="AE60" s="1130"/>
      <c r="AF60" s="1130"/>
      <c r="AG60" s="1130"/>
      <c r="AH60" s="170">
        <f>IF(AND(F15&lt;&gt;4,F15&lt;&gt;5),0,IF(AW8="○",1,3))</f>
        <v>3</v>
      </c>
      <c r="AI60" s="253"/>
      <c r="AJ60" s="249"/>
      <c r="AK60" s="1130" t="s">
        <v>2206</v>
      </c>
      <c r="AL60" s="1130"/>
      <c r="AM60" s="1130"/>
      <c r="AN60" s="1130"/>
      <c r="AO60" s="1130"/>
      <c r="AP60" s="170">
        <f>IF(AW8="○",1,3)</f>
        <v>3</v>
      </c>
      <c r="AQ60" s="245"/>
      <c r="AR60" s="245"/>
      <c r="AS60" s="1171" t="str">
        <f>IF(OR(AND(Z60=1,AH60=3),AND(Z60=1,AP60=3)),"○","")</f>
        <v/>
      </c>
      <c r="AT60" s="1171"/>
      <c r="AU60" s="1171"/>
      <c r="AV60" s="1171"/>
      <c r="AW60" s="1171" t="str">
        <f>IF(OR(AND(Z60=1,AH60=2),AND(Z60=1,AP60=2)),"○","")</f>
        <v/>
      </c>
      <c r="AX60" s="1171"/>
      <c r="AY60" s="1171"/>
      <c r="AZ60" s="1171"/>
      <c r="BL60" s="251"/>
      <c r="BN60" s="251"/>
      <c r="BO60" s="251"/>
      <c r="BP60" s="251"/>
      <c r="BQ60" s="251"/>
      <c r="BR60" s="251"/>
      <c r="BS60" s="251"/>
      <c r="BT60" s="251"/>
      <c r="BU60" s="251"/>
      <c r="BV60" s="251"/>
      <c r="BW60" s="251"/>
      <c r="BX60" s="251"/>
      <c r="BY60" s="251"/>
      <c r="BZ60" s="251"/>
      <c r="CA60" s="251"/>
      <c r="CB60" s="251"/>
      <c r="CD60" s="254"/>
    </row>
    <row r="61" spans="2:82" ht="15.95" customHeight="1">
      <c r="U61" s="1130" t="s">
        <v>2207</v>
      </c>
      <c r="V61" s="1130"/>
      <c r="W61" s="1130"/>
      <c r="X61" s="1130"/>
      <c r="Y61" s="1130"/>
      <c r="Z61" s="527" t="str">
        <f>IF(AND(B9&lt;&gt;"処遇加算なし",F15=4),IF(V36="✓",1,IF(V37="✓",2,"")),"")</f>
        <v/>
      </c>
      <c r="AA61" s="245"/>
      <c r="AB61" s="249"/>
      <c r="AC61" s="1130" t="s">
        <v>2207</v>
      </c>
      <c r="AD61" s="1130"/>
      <c r="AE61" s="1130"/>
      <c r="AF61" s="1130"/>
      <c r="AG61" s="1130"/>
      <c r="AH61" s="170">
        <f>IF(AND(F15&lt;&gt;4,F15&lt;&gt;5),0,IF(AX8="○",1,2))</f>
        <v>2</v>
      </c>
      <c r="AI61" s="253"/>
      <c r="AJ61" s="249"/>
      <c r="AK61" s="1130" t="s">
        <v>2207</v>
      </c>
      <c r="AL61" s="1130"/>
      <c r="AM61" s="1130"/>
      <c r="AN61" s="1130"/>
      <c r="AO61" s="1130"/>
      <c r="AP61" s="170">
        <f>IF(AX8="○",1,2)</f>
        <v>2</v>
      </c>
      <c r="AQ61" s="245"/>
      <c r="AR61" s="245"/>
      <c r="AS61" s="1012" t="str">
        <f>IF(OR(AND(Z61=1,AH61=2),AND(Z61=1,AP61=2)),"○","")</f>
        <v/>
      </c>
      <c r="AT61" s="1012"/>
      <c r="AU61" s="1012"/>
      <c r="AV61" s="1012"/>
      <c r="AW61" s="1172" t="str">
        <f>IF(OR((AD61-AL61)&lt;0,(AD61-AT61)&lt;0),"!","")</f>
        <v/>
      </c>
      <c r="AX61" s="1172"/>
      <c r="AY61" s="1172"/>
      <c r="AZ61" s="1172"/>
      <c r="BL61" s="251"/>
      <c r="BN61" s="251"/>
      <c r="BO61" s="251"/>
      <c r="BP61" s="251"/>
      <c r="BQ61" s="251"/>
      <c r="BR61" s="251"/>
      <c r="BS61" s="251"/>
      <c r="BT61" s="251"/>
      <c r="BU61" s="251"/>
      <c r="BV61" s="251"/>
      <c r="BW61" s="251"/>
      <c r="BX61" s="251"/>
      <c r="BY61" s="251"/>
      <c r="BZ61" s="251"/>
      <c r="CA61" s="251"/>
      <c r="CB61" s="251"/>
      <c r="CD61" s="254"/>
    </row>
    <row r="62" spans="2:82" ht="15.95" customHeight="1">
      <c r="U62" s="1130" t="s">
        <v>2208</v>
      </c>
      <c r="V62" s="1130"/>
      <c r="W62" s="1130"/>
      <c r="X62" s="1130"/>
      <c r="Y62" s="1130"/>
      <c r="Z62" s="527" t="str">
        <f>IF(AND(B9&lt;&gt;"処遇加算なし",F15=4),IF(V40="✓",1,IF(V41="✓",2,"")),"")</f>
        <v/>
      </c>
      <c r="AA62" s="245"/>
      <c r="AB62" s="249"/>
      <c r="AC62" s="1130" t="s">
        <v>2208</v>
      </c>
      <c r="AD62" s="1130"/>
      <c r="AE62" s="1130"/>
      <c r="AF62" s="1130"/>
      <c r="AG62" s="1130"/>
      <c r="AH62" s="170">
        <f>IF(AND(F15&lt;&gt;4,F15&lt;&gt;5),0,IF(AY8="○",1,2))</f>
        <v>2</v>
      </c>
      <c r="AI62" s="253"/>
      <c r="AJ62" s="249"/>
      <c r="AK62" s="1130" t="s">
        <v>2208</v>
      </c>
      <c r="AL62" s="1130"/>
      <c r="AM62" s="1130"/>
      <c r="AN62" s="1130"/>
      <c r="AO62" s="1130"/>
      <c r="AP62" s="170">
        <f>IF(AY8="○",1,2)</f>
        <v>2</v>
      </c>
      <c r="AQ62" s="245"/>
      <c r="AR62" s="245"/>
      <c r="AS62" s="1012" t="str">
        <f>IF(OR(AND(Z62=1,AH62=2),AND(Z62=1,AP62=2)),"○","")</f>
        <v/>
      </c>
      <c r="AT62" s="1012"/>
      <c r="AU62" s="1012"/>
      <c r="AV62" s="1012"/>
      <c r="AW62" s="1172" t="str">
        <f>IF(OR((AD62-AL62)&lt;0,(AD62-AT62)&lt;0),"!","")</f>
        <v/>
      </c>
      <c r="AX62" s="1172"/>
      <c r="AY62" s="1172"/>
      <c r="AZ62" s="1172"/>
      <c r="BL62" s="251"/>
      <c r="BN62" s="251"/>
      <c r="BO62" s="251"/>
      <c r="BP62" s="251"/>
      <c r="BQ62" s="251"/>
      <c r="BR62" s="251"/>
      <c r="BS62" s="251"/>
      <c r="BT62" s="251"/>
      <c r="BU62" s="251"/>
      <c r="BV62" s="251"/>
      <c r="BW62" s="251"/>
      <c r="BX62" s="251"/>
      <c r="BY62" s="251"/>
      <c r="BZ62" s="251"/>
      <c r="CA62" s="251"/>
      <c r="CB62" s="251"/>
      <c r="CD62" s="254"/>
    </row>
    <row r="63" spans="2:82" ht="15.95" customHeight="1">
      <c r="U63" s="1012" t="s">
        <v>2209</v>
      </c>
      <c r="V63" s="1012"/>
      <c r="W63" s="1012"/>
      <c r="X63" s="1012"/>
      <c r="Y63" s="1012"/>
      <c r="Z63" s="527" t="str">
        <f>IF(AND(B9&lt;&gt;"処遇加算なし",F15=4),IF(V44="✓",1,IF(V45="✓",2,"")),"")</f>
        <v/>
      </c>
      <c r="AA63" s="245"/>
      <c r="AB63" s="249"/>
      <c r="AC63" s="1012" t="s">
        <v>2209</v>
      </c>
      <c r="AD63" s="1012"/>
      <c r="AE63" s="1012"/>
      <c r="AF63" s="1012"/>
      <c r="AG63" s="1012"/>
      <c r="AH63" s="170">
        <f>IF(AND(F15&lt;&gt;4,F15&lt;&gt;5),0,IF(AZ8="○",1,2))</f>
        <v>2</v>
      </c>
      <c r="AI63" s="253"/>
      <c r="AJ63" s="249"/>
      <c r="AK63" s="1012" t="s">
        <v>2209</v>
      </c>
      <c r="AL63" s="1012"/>
      <c r="AM63" s="1012"/>
      <c r="AN63" s="1012"/>
      <c r="AO63" s="1012"/>
      <c r="AP63" s="170">
        <f>IF(AZ8="○",1,2)</f>
        <v>2</v>
      </c>
      <c r="AQ63" s="245"/>
      <c r="AR63" s="245"/>
      <c r="AS63" s="1012" t="str">
        <f>IF(OR(AND(Z63=1,AH63=2),AND(Z63=1,AP63=2)),"○","")</f>
        <v/>
      </c>
      <c r="AT63" s="1012"/>
      <c r="AU63" s="1012"/>
      <c r="AV63" s="1012"/>
      <c r="AW63" s="1172" t="str">
        <f>IF(OR((AD63-AL63)&lt;0,(AD63-AT63)&lt;0),"!","")</f>
        <v/>
      </c>
      <c r="AX63" s="1172"/>
      <c r="AY63" s="1172"/>
      <c r="AZ63" s="1172"/>
      <c r="BL63" s="251"/>
      <c r="BN63" s="251"/>
      <c r="BO63" s="251"/>
      <c r="BP63" s="251"/>
      <c r="BQ63" s="251"/>
      <c r="BR63" s="251"/>
      <c r="BS63" s="251"/>
      <c r="BT63" s="251"/>
      <c r="BU63" s="251"/>
      <c r="BV63" s="251"/>
      <c r="BW63" s="251"/>
      <c r="BX63" s="251"/>
      <c r="BY63" s="251"/>
      <c r="BZ63" s="251"/>
      <c r="CA63" s="251"/>
      <c r="CB63" s="251"/>
      <c r="CD63" s="254"/>
    </row>
    <row r="64" spans="2:82" ht="15.95" customHeight="1">
      <c r="BL64" s="197"/>
      <c r="BM64" s="197"/>
      <c r="BN64" s="197"/>
      <c r="BO64" s="197"/>
      <c r="BP64" s="197"/>
      <c r="BQ64" s="197"/>
      <c r="BR64" s="197"/>
      <c r="BS64" s="197"/>
      <c r="BT64" s="197"/>
      <c r="BU64" s="197"/>
      <c r="BV64" s="197"/>
      <c r="BW64" s="197"/>
      <c r="BX64" s="197"/>
      <c r="BY64" s="197"/>
      <c r="BZ64" s="197"/>
      <c r="CA64" s="197"/>
      <c r="CB64" s="197"/>
    </row>
    <row r="65" spans="20:71" ht="15.95" customHeight="1">
      <c r="BS65" s="197"/>
    </row>
    <row r="66" spans="20:71" ht="15.95" customHeight="1"/>
    <row r="67" spans="20:71" ht="15.95" customHeight="1">
      <c r="T67" s="171">
        <f>SUM(事業所個票７!BU51)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j6UWEdWbDoULMdJ+h2nVWqt1SiyIic0hdqIx/asV7hCKDoOXgmrk1FatswUuwBu4PxbFK37ZljqER2HivkB5sQ==" saltValue="kBxrrDiSq9wDk7BimqomLw=="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123" priority="26">
      <formula>OR($AS$44="－",$AS$44="")</formula>
    </cfRule>
  </conditionalFormatting>
  <conditionalFormatting sqref="V21:AP22">
    <cfRule type="expression" dxfId="122" priority="29">
      <formula>$L$9="ベア加算"</formula>
    </cfRule>
  </conditionalFormatting>
  <conditionalFormatting sqref="B21:U22">
    <cfRule type="expression" dxfId="121" priority="30">
      <formula>$L$9="ベア加算"</formula>
    </cfRule>
  </conditionalFormatting>
  <conditionalFormatting sqref="B12:S12">
    <cfRule type="expression" dxfId="120" priority="25">
      <formula>OR($B$9="",$G$9="",$L$9="")</formula>
    </cfRule>
  </conditionalFormatting>
  <conditionalFormatting sqref="V10:AP12">
    <cfRule type="expression" dxfId="119" priority="24">
      <formula>$V$11=""</formula>
    </cfRule>
  </conditionalFormatting>
  <conditionalFormatting sqref="V13:AP16">
    <cfRule type="expression" dxfId="118" priority="23">
      <formula>$V$14=""</formula>
    </cfRule>
  </conditionalFormatting>
  <conditionalFormatting sqref="AS20:BH22">
    <cfRule type="expression" dxfId="117" priority="31">
      <formula>OR($AS$20="－",$AS$20="")</formula>
    </cfRule>
  </conditionalFormatting>
  <conditionalFormatting sqref="AT14:AZ16">
    <cfRule type="expression" dxfId="116" priority="22">
      <formula>$V$14=""</formula>
    </cfRule>
  </conditionalFormatting>
  <conditionalFormatting sqref="AT11:AZ12">
    <cfRule type="expression" dxfId="115" priority="21">
      <formula>$V$11=""</formula>
    </cfRule>
  </conditionalFormatting>
  <conditionalFormatting sqref="P5:R5">
    <cfRule type="expression" dxfId="114" priority="20">
      <formula>OR($Y$5="訪問型サービス（総合事業）",$Y$5="通所型サービス（総合事業）")</formula>
    </cfRule>
  </conditionalFormatting>
  <conditionalFormatting sqref="P15">
    <cfRule type="expression" dxfId="113" priority="19">
      <formula>OR($P$15&lt;1,$P$15&gt;12)</formula>
    </cfRule>
  </conditionalFormatting>
  <conditionalFormatting sqref="B8:S8 V7:Z16 AA8:AP9 AA11:AP12 AA14:AP16 V20:Z45 B10:S11 Q9:S9">
    <cfRule type="expression" dxfId="112" priority="18">
      <formula>$F$15&lt;&gt;4</formula>
    </cfRule>
  </conditionalFormatting>
  <conditionalFormatting sqref="AA21:AB45 AA48:AB50">
    <cfRule type="expression" dxfId="111" priority="33">
      <formula>AND($F$15&lt;&gt;4,$F$15&lt;&gt;5)</formula>
    </cfRule>
  </conditionalFormatting>
  <conditionalFormatting sqref="AC20:AH45">
    <cfRule type="expression" dxfId="110" priority="6">
      <formula>AND($F$15&lt;&gt;4,$F$15&lt;&gt;5)</formula>
    </cfRule>
  </conditionalFormatting>
  <conditionalFormatting sqref="V7:Z16 AA8:AP9 AA11:AP12 AA14:AP16 V20:Z45">
    <cfRule type="expression" dxfId="109" priority="17">
      <formula>$B$9="処遇加算なし"</formula>
    </cfRule>
  </conditionalFormatting>
  <conditionalFormatting sqref="Q9:S9">
    <cfRule type="expression" dxfId="108" priority="16">
      <formula>$B$9="処遇加算なし"</formula>
    </cfRule>
  </conditionalFormatting>
  <conditionalFormatting sqref="G10:S11">
    <cfRule type="expression" dxfId="107" priority="15">
      <formula>$B$9="処遇加算なし"</formula>
    </cfRule>
  </conditionalFormatting>
  <conditionalFormatting sqref="AD24:AH24">
    <cfRule type="expression" dxfId="106" priority="14">
      <formula>AND($F$15&lt;&gt;4,$F$15&lt;&gt;5)</formula>
    </cfRule>
  </conditionalFormatting>
  <conditionalFormatting sqref="AD28:AH28">
    <cfRule type="expression" dxfId="105" priority="13">
      <formula>AND($F$15&lt;&gt;4,$F$15&lt;&gt;5)</formula>
    </cfRule>
  </conditionalFormatting>
  <conditionalFormatting sqref="AD32:AH32">
    <cfRule type="expression" dxfId="104" priority="12">
      <formula>AND($F$15&lt;&gt;4,$F$15&lt;&gt;5)</formula>
    </cfRule>
  </conditionalFormatting>
  <conditionalFormatting sqref="AS24:BH26">
    <cfRule type="expression" dxfId="103" priority="11">
      <formula>OR($AS$24="－",$AS$24="")</formula>
    </cfRule>
  </conditionalFormatting>
  <conditionalFormatting sqref="AS28:BH30">
    <cfRule type="expression" dxfId="102" priority="10">
      <formula>OR($AS$28="－",$AS$28="")</formula>
    </cfRule>
  </conditionalFormatting>
  <conditionalFormatting sqref="AS32:BH34">
    <cfRule type="expression" dxfId="101" priority="9">
      <formula>OR($AS$32="－",$AS$32="")</formula>
    </cfRule>
  </conditionalFormatting>
  <conditionalFormatting sqref="AL41:AP41">
    <cfRule type="expression" dxfId="100" priority="8">
      <formula>$AP$62=2</formula>
    </cfRule>
  </conditionalFormatting>
  <conditionalFormatting sqref="AD41:AH41">
    <cfRule type="expression" dxfId="99" priority="7">
      <formula>$AH$62=2</formula>
    </cfRule>
  </conditionalFormatting>
  <conditionalFormatting sqref="AG37:AH37">
    <cfRule type="expression" dxfId="98"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97"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96" priority="4">
      <formula>$F$15&lt;&gt;4</formula>
    </cfRule>
  </conditionalFormatting>
  <conditionalFormatting sqref="G9:P9">
    <cfRule type="expression" dxfId="95" priority="3">
      <formula>$B$9="処遇加算なし"</formula>
    </cfRule>
  </conditionalFormatting>
  <conditionalFormatting sqref="AS36:BH38">
    <cfRule type="expression" dxfId="94" priority="2">
      <formula>OR($AS$36="－",$AS$36="")</formula>
    </cfRule>
  </conditionalFormatting>
  <conditionalFormatting sqref="AS40:BH42">
    <cfRule type="expression" dxfId="93" priority="1">
      <formula>OR($AS$40="－",$AS$40="")</formula>
    </cfRule>
  </conditionalFormatting>
  <dataValidations count="8">
    <dataValidation type="list" allowBlank="1" showInputMessage="1" showErrorMessage="1" sqref="Y5" xr:uid="{1747F928-BFBA-463D-BEEF-FB84CF30D932}">
      <formula1>サービス名</formula1>
    </dataValidation>
    <dataValidation type="list" allowBlank="1" showInputMessage="1" showErrorMessage="1" sqref="M5:O5" xr:uid="{F6050B76-CE9F-435A-965B-D62C907133C4}">
      <formula1>INDIRECT(J5)</formula1>
    </dataValidation>
    <dataValidation type="list" allowBlank="1" showInputMessage="1" showErrorMessage="1" sqref="M15:M16" xr:uid="{C233CED0-C4FC-4D9C-8FB0-346E2661C9AC}">
      <formula1>"1,2,3,6,7,8,9,10,11,12"</formula1>
    </dataValidation>
    <dataValidation type="list" allowBlank="1" showInputMessage="1" showErrorMessage="1" sqref="K15:K16 D15:D16" xr:uid="{3B272E5E-D5F1-4C8A-9E1A-7DF7D46E4157}">
      <formula1>"6,7"</formula1>
    </dataValidation>
    <dataValidation type="textLength" operator="equal" allowBlank="1" showInputMessage="1" showErrorMessage="1" error="10桁の介護保険事業所番号を入力してください。_x000a_（桁数が異なるとエラーになります）" sqref="B5:F5" xr:uid="{B4796AD6-250F-4368-8C3C-3BEA140C159A}">
      <formula1>10</formula1>
    </dataValidation>
    <dataValidation type="list" allowBlank="1" showInputMessage="1" showErrorMessage="1" sqref="AD41:AH41" xr:uid="{887380E5-A6BE-4273-AF1B-759F5363E444}">
      <formula1>INDIRECT(BF1)</formula1>
    </dataValidation>
    <dataValidation type="list" allowBlank="1" showInputMessage="1" showErrorMessage="1" sqref="AL41:AP41" xr:uid="{551CBF56-B922-42DB-9505-79640573B6E9}">
      <formula1>INDIRECT(BF1)</formula1>
    </dataValidation>
    <dataValidation type="whole" operator="greaterThanOrEqual" allowBlank="1" showInputMessage="1" showErrorMessage="1" prompt="要件を満たす職員数を記入してください。" sqref="AG37:AH37 AO37:AP37" xr:uid="{58407A06-AA0A-478F-B6E7-CD7AE89BE297}">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89089"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9090"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9091"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9092"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909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9094"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9095"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9096"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9097"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9098"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9099"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9100"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9101"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9102"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9103"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9104"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9105"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9106"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9107"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9108"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9109"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9110"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9111"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9112"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9113"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9114"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9115"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9116"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9117"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9118"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9119"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9120"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9121"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9122"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9123"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9124"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9125"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9126"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9127"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9128"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9129"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9130"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9131"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9132"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9133"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9134"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9135"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9136"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9137"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2975C42-85E7-42AD-93CD-E48A89FCAA15}">
          <x14:formula1>
            <xm:f>【参考】数式用3!$A$3:$A$49</xm:f>
          </x14:formula1>
          <xm:sqref>J5:L5</xm:sqref>
        </x14:dataValidation>
        <x14:dataValidation type="list" allowBlank="1" showInputMessage="1" showErrorMessage="1" xr:uid="{052C757C-8B5E-48A0-AB7E-3939850BEB8D}">
          <x14:formula1>
            <xm:f>【参考】数式用!$I$4:$J$4</xm:f>
          </x14:formula1>
          <xm:sqref>L9</xm:sqref>
        </x14:dataValidation>
        <x14:dataValidation type="list" allowBlank="1" showInputMessage="1" showErrorMessage="1" xr:uid="{4F964506-5D4E-430E-B200-5AC005D15A1D}">
          <x14:formula1>
            <xm:f>【参考】数式用!$F$4:$H$4</xm:f>
          </x14:formula1>
          <xm:sqref>G9</xm:sqref>
        </x14:dataValidation>
        <x14:dataValidation type="list" allowBlank="1" showInputMessage="1" showErrorMessage="1" xr:uid="{AAAC61D1-4188-4B26-9099-E0F5951569F6}">
          <x14:formula1>
            <xm:f>【参考】数式用!$B$4:$E$4</xm:f>
          </x14:formula1>
          <xm:sqref>B9:F9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96324-0E62-4A61-8E71-6FAC1CD3EC4D}">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625" style="171" customWidth="1"/>
    <col min="7" max="9" width="2.125" style="171" customWidth="1"/>
    <col min="10" max="10" width="1.875" style="171" customWidth="1"/>
    <col min="11" max="12" width="2.125" style="171" customWidth="1"/>
    <col min="13" max="13" width="2.62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29" t="s">
        <v>2428</v>
      </c>
      <c r="O1" s="1129"/>
      <c r="P1" s="1129"/>
      <c r="Q1" s="1129"/>
      <c r="R1" s="1129"/>
      <c r="S1" s="1129"/>
      <c r="T1" s="1129"/>
      <c r="U1" s="1129"/>
      <c r="V1" s="1129"/>
      <c r="W1" s="1129"/>
      <c r="X1" s="1129"/>
      <c r="Y1" s="1129"/>
      <c r="Z1" s="1129"/>
      <c r="AA1" s="1129"/>
      <c r="AB1" s="1129"/>
      <c r="AC1" s="1129"/>
      <c r="AD1" s="1129"/>
      <c r="AE1" s="1129"/>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29"/>
      <c r="O2" s="1129"/>
      <c r="P2" s="1129"/>
      <c r="Q2" s="1129"/>
      <c r="R2" s="1129"/>
      <c r="S2" s="1129"/>
      <c r="T2" s="1129"/>
      <c r="U2" s="1129"/>
      <c r="V2" s="1129"/>
      <c r="W2" s="1129"/>
      <c r="X2" s="1129"/>
      <c r="Y2" s="1129"/>
      <c r="Z2" s="1129"/>
      <c r="AA2" s="1129"/>
      <c r="AB2" s="1129"/>
      <c r="AC2" s="1129"/>
      <c r="AD2" s="1129"/>
      <c r="AE2" s="1129"/>
      <c r="AF2" s="173"/>
      <c r="AG2" s="173"/>
      <c r="AH2" s="173"/>
      <c r="AI2" s="173"/>
      <c r="AJ2" s="173"/>
      <c r="AK2" s="173"/>
      <c r="AL2" s="173"/>
      <c r="AM2" s="173"/>
      <c r="AN2" s="173"/>
      <c r="AO2" s="173"/>
      <c r="AP2" s="173"/>
      <c r="AQ2" s="531"/>
      <c r="AR2" s="531"/>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099" t="s">
        <v>2293</v>
      </c>
      <c r="C4" s="1099"/>
      <c r="D4" s="1099"/>
      <c r="E4" s="1099"/>
      <c r="F4" s="1099"/>
      <c r="G4" s="1099" t="s">
        <v>0</v>
      </c>
      <c r="H4" s="1099"/>
      <c r="I4" s="1099"/>
      <c r="J4" s="1100" t="s">
        <v>1</v>
      </c>
      <c r="K4" s="1100"/>
      <c r="L4" s="1100"/>
      <c r="M4" s="1100"/>
      <c r="N4" s="1100"/>
      <c r="O4" s="1100"/>
      <c r="P4" s="1101" t="s">
        <v>2162</v>
      </c>
      <c r="Q4" s="1102"/>
      <c r="R4" s="1102"/>
      <c r="S4" s="1103" t="s">
        <v>2</v>
      </c>
      <c r="T4" s="1104"/>
      <c r="U4" s="1104"/>
      <c r="V4" s="1104"/>
      <c r="W4" s="1104"/>
      <c r="X4" s="1104"/>
      <c r="Y4" s="1100" t="s">
        <v>3</v>
      </c>
      <c r="Z4" s="1100"/>
      <c r="AA4" s="1100"/>
      <c r="AB4" s="1100"/>
      <c r="AC4" s="1100"/>
      <c r="AD4" s="1100"/>
      <c r="AE4" s="1100" t="s">
        <v>2159</v>
      </c>
      <c r="AF4" s="1100"/>
      <c r="AG4" s="1100"/>
      <c r="AH4" s="1100"/>
      <c r="AI4" s="1100" t="s">
        <v>2160</v>
      </c>
      <c r="AJ4" s="1100"/>
      <c r="AK4" s="1100"/>
      <c r="AL4" s="1100"/>
      <c r="AM4" s="1100" t="s">
        <v>2158</v>
      </c>
      <c r="AN4" s="1100"/>
      <c r="AO4" s="1100"/>
      <c r="AP4" s="1100"/>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0"/>
      <c r="C5" s="1120"/>
      <c r="D5" s="1120"/>
      <c r="E5" s="1120"/>
      <c r="F5" s="1120"/>
      <c r="G5" s="1121"/>
      <c r="H5" s="1121"/>
      <c r="I5" s="1121"/>
      <c r="J5" s="1122"/>
      <c r="K5" s="1122"/>
      <c r="L5" s="1122"/>
      <c r="M5" s="1123"/>
      <c r="N5" s="1123"/>
      <c r="O5" s="1123"/>
      <c r="P5" s="1124" t="str">
        <f>IF(Y5="","",IFERROR(INDEX(【参考】数式用3!$G$3:$I$451,MATCH(M5,【参考】数式用3!$F$3:$F$451,0),MATCH(VLOOKUP(Y5,【参考】数式用3!$J$2:$K$26,2,FALSE),【参考】数式用3!$G$2:$I$2,0)),10))</f>
        <v/>
      </c>
      <c r="Q5" s="1125"/>
      <c r="R5" s="1125"/>
      <c r="S5" s="1126"/>
      <c r="T5" s="1127"/>
      <c r="U5" s="1127"/>
      <c r="V5" s="1127"/>
      <c r="W5" s="1127"/>
      <c r="X5" s="1128"/>
      <c r="Y5" s="1136"/>
      <c r="Z5" s="1136"/>
      <c r="AA5" s="1136"/>
      <c r="AB5" s="1136"/>
      <c r="AC5" s="1136"/>
      <c r="AD5" s="1136"/>
      <c r="AE5" s="1141"/>
      <c r="AF5" s="1142"/>
      <c r="AG5" s="1142"/>
      <c r="AH5" s="1143"/>
      <c r="AI5" s="1141"/>
      <c r="AJ5" s="1142"/>
      <c r="AK5" s="1142"/>
      <c r="AL5" s="1143"/>
      <c r="AM5" s="1144">
        <f>AE5-AI5</f>
        <v>0</v>
      </c>
      <c r="AN5" s="1145"/>
      <c r="AO5" s="1145"/>
      <c r="AP5" s="114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60" t="s">
        <v>2328</v>
      </c>
      <c r="C8" s="1061"/>
      <c r="D8" s="1061"/>
      <c r="E8" s="1061"/>
      <c r="F8" s="1061"/>
      <c r="G8" s="1061"/>
      <c r="H8" s="1061"/>
      <c r="I8" s="1061"/>
      <c r="J8" s="1061"/>
      <c r="K8" s="1061"/>
      <c r="L8" s="1061"/>
      <c r="M8" s="1061"/>
      <c r="N8" s="1061"/>
      <c r="O8" s="1061"/>
      <c r="P8" s="1061"/>
      <c r="Q8" s="1061"/>
      <c r="R8" s="1061"/>
      <c r="S8" s="1062"/>
      <c r="T8" s="1041" t="s">
        <v>14</v>
      </c>
      <c r="U8" s="1042"/>
      <c r="V8" s="1152" t="str">
        <f>IFERROR(IF(VLOOKUP(AS1,【参考】数式用2!E6:L23,3,FALSE)="","",VLOOKUP(AS1,【参考】数式用2!E6:L23,3,FALSE)),"")</f>
        <v/>
      </c>
      <c r="W8" s="1153"/>
      <c r="X8" s="1153"/>
      <c r="Y8" s="1153"/>
      <c r="Z8" s="1154"/>
      <c r="AA8" s="1137" t="str">
        <f>IFERROR(VLOOKUP(AS1,【参考】数式用2!E6:L23,4,FALSE),"")</f>
        <v/>
      </c>
      <c r="AB8" s="1137"/>
      <c r="AC8" s="1137"/>
      <c r="AD8" s="1137"/>
      <c r="AE8" s="1137"/>
      <c r="AF8" s="1137"/>
      <c r="AG8" s="1137"/>
      <c r="AH8" s="1137"/>
      <c r="AI8" s="1137"/>
      <c r="AJ8" s="1137"/>
      <c r="AK8" s="1137"/>
      <c r="AL8" s="1137"/>
      <c r="AM8" s="1137"/>
      <c r="AN8" s="1137"/>
      <c r="AO8" s="1137"/>
      <c r="AP8" s="113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63"/>
      <c r="C9" s="1064"/>
      <c r="D9" s="1064"/>
      <c r="E9" s="1064"/>
      <c r="F9" s="1065"/>
      <c r="G9" s="1066"/>
      <c r="H9" s="1067"/>
      <c r="I9" s="1067"/>
      <c r="J9" s="1067"/>
      <c r="K9" s="1068"/>
      <c r="L9" s="1069"/>
      <c r="M9" s="1070"/>
      <c r="N9" s="1070"/>
      <c r="O9" s="1070"/>
      <c r="P9" s="1071"/>
      <c r="Q9" s="1058" t="s">
        <v>2200</v>
      </c>
      <c r="R9" s="1059"/>
      <c r="S9" s="1059"/>
      <c r="T9" s="1041"/>
      <c r="U9" s="1042"/>
      <c r="V9" s="1155" t="str">
        <f>IFERROR(VLOOKUP(Y5,【参考】数式用!$A$5:$AB$27,MATCH(V8,【参考】数式用!$B$4:$AB$4,0)+1,FALSE),"")</f>
        <v/>
      </c>
      <c r="W9" s="1156"/>
      <c r="X9" s="1156"/>
      <c r="Y9" s="1156"/>
      <c r="Z9" s="1157"/>
      <c r="AA9" s="1139"/>
      <c r="AB9" s="1139"/>
      <c r="AC9" s="1139"/>
      <c r="AD9" s="1139"/>
      <c r="AE9" s="1139"/>
      <c r="AF9" s="1139"/>
      <c r="AG9" s="1139"/>
      <c r="AH9" s="1139"/>
      <c r="AI9" s="1139"/>
      <c r="AJ9" s="1139"/>
      <c r="AK9" s="1139"/>
      <c r="AL9" s="1139"/>
      <c r="AM9" s="1139"/>
      <c r="AN9" s="1139"/>
      <c r="AO9" s="1139"/>
      <c r="AP9" s="1140"/>
      <c r="AS9" s="183"/>
      <c r="AT9" s="992"/>
      <c r="AU9" s="992"/>
      <c r="AV9" s="992"/>
      <c r="AW9" s="992"/>
      <c r="AX9" s="992"/>
      <c r="AY9" s="992"/>
      <c r="AZ9" s="992"/>
      <c r="BA9" s="184"/>
      <c r="CE9" s="987" t="s">
        <v>2388</v>
      </c>
      <c r="CF9" s="987"/>
      <c r="CG9" s="987"/>
      <c r="CH9" s="987"/>
      <c r="CI9" s="995" t="str">
        <f>IF(OR(AH62=1,AP62=1),1,"")</f>
        <v/>
      </c>
      <c r="CJ9" s="996"/>
    </row>
    <row r="10" spans="1:88" ht="11.25" customHeight="1">
      <c r="B10" s="1077" t="str">
        <f>IFERROR(VLOOKUP(Y5,【参考】数式用!$A$5:$J$27,MATCH(B9,【参考】数式用!$B$4:$J$4,0)+1,0),"")</f>
        <v/>
      </c>
      <c r="C10" s="1078"/>
      <c r="D10" s="1078"/>
      <c r="E10" s="1078"/>
      <c r="F10" s="1079"/>
      <c r="G10" s="1077" t="str">
        <f>IFERROR(VLOOKUP(Y5,【参考】数式用!$A$5:$J$27,MATCH(G9,【参考】数式用!$B$4:$J$4,0)+1,0),"")</f>
        <v/>
      </c>
      <c r="H10" s="1078"/>
      <c r="I10" s="1078"/>
      <c r="J10" s="1078"/>
      <c r="K10" s="1079"/>
      <c r="L10" s="1077" t="str">
        <f>IFERROR(VLOOKUP(Y5,【参考】数式用!$A$5:$J$27,MATCH(L9,【参考】数式用!$B$4:$J$4,0)+1,0),"")</f>
        <v/>
      </c>
      <c r="M10" s="1078"/>
      <c r="N10" s="1078"/>
      <c r="O10" s="1078"/>
      <c r="P10" s="1079"/>
      <c r="Q10" s="1036">
        <f>SUM(B10,G10,L10)</f>
        <v>0</v>
      </c>
      <c r="R10" s="1037"/>
      <c r="S10" s="1037"/>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080"/>
      <c r="C11" s="1081"/>
      <c r="D11" s="1081"/>
      <c r="E11" s="1081"/>
      <c r="F11" s="1082"/>
      <c r="G11" s="1080"/>
      <c r="H11" s="1081"/>
      <c r="I11" s="1081"/>
      <c r="J11" s="1081"/>
      <c r="K11" s="1082"/>
      <c r="L11" s="1080"/>
      <c r="M11" s="1081"/>
      <c r="N11" s="1081"/>
      <c r="O11" s="1081"/>
      <c r="P11" s="1082"/>
      <c r="Q11" s="1036"/>
      <c r="R11" s="1037"/>
      <c r="S11" s="1037"/>
      <c r="T11" s="1043"/>
      <c r="U11" s="1042"/>
      <c r="V11" s="1119" t="str">
        <f>IFERROR(IF(VLOOKUP(AS1,【参考】数式用2!E6:L23,5,FALSE)="","",VLOOKUP(AS1,【参考】数式用2!E6:L23,5,FALSE)),"")</f>
        <v/>
      </c>
      <c r="W11" s="1119"/>
      <c r="X11" s="1119"/>
      <c r="Y11" s="1119"/>
      <c r="Z11" s="1119"/>
      <c r="AA11" s="1137" t="str">
        <f>IFERROR(VLOOKUP(AS1,【参考】数式用2!E6:L23,6,FALSE),"")</f>
        <v/>
      </c>
      <c r="AB11" s="1137"/>
      <c r="AC11" s="1137"/>
      <c r="AD11" s="1137"/>
      <c r="AE11" s="1137"/>
      <c r="AF11" s="1137"/>
      <c r="AG11" s="1137"/>
      <c r="AH11" s="1137"/>
      <c r="AI11" s="1137"/>
      <c r="AJ11" s="1137"/>
      <c r="AK11" s="1137"/>
      <c r="AL11" s="1137"/>
      <c r="AM11" s="1137"/>
      <c r="AN11" s="1137"/>
      <c r="AO11" s="1137"/>
      <c r="AP11" s="113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18"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18"/>
      <c r="D12" s="1118"/>
      <c r="E12" s="1118"/>
      <c r="F12" s="1118"/>
      <c r="G12" s="1118"/>
      <c r="H12" s="1118"/>
      <c r="I12" s="1118"/>
      <c r="J12" s="1118"/>
      <c r="K12" s="1118"/>
      <c r="L12" s="1118"/>
      <c r="M12" s="1118"/>
      <c r="N12" s="1118"/>
      <c r="O12" s="1118"/>
      <c r="P12" s="1118"/>
      <c r="Q12" s="1118"/>
      <c r="R12" s="1118"/>
      <c r="S12" s="1118"/>
      <c r="T12" s="1043"/>
      <c r="U12" s="1042"/>
      <c r="V12" s="1132" t="str">
        <f>IFERROR(VLOOKUP(Y5,【参考】数式用!$A$5:$AB$27,MATCH(V11,【参考】数式用!$B$4:$AB$4,0)+1,FALSE),"")</f>
        <v/>
      </c>
      <c r="W12" s="1132"/>
      <c r="X12" s="1132"/>
      <c r="Y12" s="1132"/>
      <c r="Z12" s="1132"/>
      <c r="AA12" s="1139"/>
      <c r="AB12" s="1139"/>
      <c r="AC12" s="1139"/>
      <c r="AD12" s="1139"/>
      <c r="AE12" s="1139"/>
      <c r="AF12" s="1139"/>
      <c r="AG12" s="1139"/>
      <c r="AH12" s="1139"/>
      <c r="AI12" s="1139"/>
      <c r="AJ12" s="1139"/>
      <c r="AK12" s="1139"/>
      <c r="AL12" s="1139"/>
      <c r="AM12" s="1139"/>
      <c r="AN12" s="1139"/>
      <c r="AO12" s="1139"/>
      <c r="AP12" s="1140"/>
      <c r="AS12" s="183"/>
      <c r="AT12" s="992"/>
      <c r="AU12" s="992"/>
      <c r="AV12" s="992"/>
      <c r="AW12" s="992"/>
      <c r="AX12" s="992"/>
      <c r="AY12" s="992"/>
      <c r="AZ12" s="992"/>
      <c r="BA12" s="184"/>
    </row>
    <row r="13" spans="1:88" ht="12" customHeight="1">
      <c r="A13" s="178"/>
      <c r="B13" s="1092" t="s">
        <v>2288</v>
      </c>
      <c r="C13" s="1093"/>
      <c r="D13" s="1093"/>
      <c r="E13" s="1093"/>
      <c r="F13" s="1093"/>
      <c r="G13" s="1093"/>
      <c r="H13" s="1093"/>
      <c r="I13" s="1093"/>
      <c r="J13" s="1093"/>
      <c r="K13" s="1093"/>
      <c r="L13" s="1093"/>
      <c r="M13" s="1093"/>
      <c r="N13" s="1093"/>
      <c r="O13" s="1093"/>
      <c r="P13" s="1093"/>
      <c r="Q13" s="1093"/>
      <c r="R13" s="1093"/>
      <c r="S13" s="1094"/>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95"/>
      <c r="C14" s="1096"/>
      <c r="D14" s="1096"/>
      <c r="E14" s="1096"/>
      <c r="F14" s="1096"/>
      <c r="G14" s="1096"/>
      <c r="H14" s="1096"/>
      <c r="I14" s="1096"/>
      <c r="J14" s="1096"/>
      <c r="K14" s="1096"/>
      <c r="L14" s="1096"/>
      <c r="M14" s="1096"/>
      <c r="N14" s="1096"/>
      <c r="O14" s="1096"/>
      <c r="P14" s="1096"/>
      <c r="Q14" s="1096"/>
      <c r="R14" s="1096"/>
      <c r="S14" s="1097"/>
      <c r="U14" s="528"/>
      <c r="V14" s="1119" t="str">
        <f>IFERROR(IF(VLOOKUP(AS1,【参考】数式用2!E6:L23,7,FALSE)="","",VLOOKUP(AS1,【参考】数式用2!E6:L23,7,FALSE)),"")</f>
        <v/>
      </c>
      <c r="W14" s="1119"/>
      <c r="X14" s="1119"/>
      <c r="Y14" s="1119"/>
      <c r="Z14" s="1119"/>
      <c r="AA14" s="1147" t="str">
        <f>IFERROR(VLOOKUP(AS1,【参考】数式用2!E6:L23,8,FALSE),"")</f>
        <v/>
      </c>
      <c r="AB14" s="1137"/>
      <c r="AC14" s="1137"/>
      <c r="AD14" s="1137"/>
      <c r="AE14" s="1137"/>
      <c r="AF14" s="1137"/>
      <c r="AG14" s="1137"/>
      <c r="AH14" s="1137"/>
      <c r="AI14" s="1137"/>
      <c r="AJ14" s="1137"/>
      <c r="AK14" s="1137"/>
      <c r="AL14" s="1137"/>
      <c r="AM14" s="1137"/>
      <c r="AN14" s="1137"/>
      <c r="AO14" s="1137"/>
      <c r="AP14" s="113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83" t="s">
        <v>2282</v>
      </c>
      <c r="C15" s="1084"/>
      <c r="D15" s="147">
        <v>6</v>
      </c>
      <c r="E15" s="530" t="s">
        <v>2283</v>
      </c>
      <c r="F15" s="147">
        <v>4</v>
      </c>
      <c r="G15" s="530" t="s">
        <v>2284</v>
      </c>
      <c r="H15" s="1085" t="s">
        <v>2285</v>
      </c>
      <c r="I15" s="1085"/>
      <c r="J15" s="1098"/>
      <c r="K15" s="147">
        <v>7</v>
      </c>
      <c r="L15" s="530" t="s">
        <v>2283</v>
      </c>
      <c r="M15" s="147">
        <v>3</v>
      </c>
      <c r="N15" s="530" t="s">
        <v>2284</v>
      </c>
      <c r="O15" s="530" t="s">
        <v>2286</v>
      </c>
      <c r="P15" s="204">
        <f>(K15*12+M15)-(D15*12+F15)+1</f>
        <v>12</v>
      </c>
      <c r="Q15" s="1085" t="s">
        <v>2287</v>
      </c>
      <c r="R15" s="1085"/>
      <c r="S15" s="205" t="s">
        <v>74</v>
      </c>
      <c r="U15" s="528"/>
      <c r="V15" s="1086" t="str">
        <f>IFERROR(VLOOKUP(Y5,【参考】数式用!$A$5:$AB$27,MATCH(V14,【参考】数式用!$B$4:$AB$4,0)+1,FALSE),"")</f>
        <v/>
      </c>
      <c r="W15" s="1087"/>
      <c r="X15" s="1087"/>
      <c r="Y15" s="1087"/>
      <c r="Z15" s="1088"/>
      <c r="AA15" s="1133"/>
      <c r="AB15" s="1134"/>
      <c r="AC15" s="1134"/>
      <c r="AD15" s="1134"/>
      <c r="AE15" s="1134"/>
      <c r="AF15" s="1134"/>
      <c r="AG15" s="1134"/>
      <c r="AH15" s="1134"/>
      <c r="AI15" s="1134"/>
      <c r="AJ15" s="1134"/>
      <c r="AK15" s="1134"/>
      <c r="AL15" s="1134"/>
      <c r="AM15" s="1134"/>
      <c r="AN15" s="1134"/>
      <c r="AO15" s="1134"/>
      <c r="AP15" s="114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89"/>
      <c r="W16" s="1090"/>
      <c r="X16" s="1090"/>
      <c r="Y16" s="1090"/>
      <c r="Z16" s="1091"/>
      <c r="AA16" s="1149"/>
      <c r="AB16" s="1150"/>
      <c r="AC16" s="1150"/>
      <c r="AD16" s="1150"/>
      <c r="AE16" s="1150"/>
      <c r="AF16" s="1150"/>
      <c r="AG16" s="1150"/>
      <c r="AH16" s="1150"/>
      <c r="AI16" s="1150"/>
      <c r="AJ16" s="1150"/>
      <c r="AK16" s="1150"/>
      <c r="AL16" s="1150"/>
      <c r="AM16" s="1150"/>
      <c r="AN16" s="1150"/>
      <c r="AO16" s="1150"/>
      <c r="AP16" s="115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75" t="s">
        <v>2211</v>
      </c>
      <c r="C18" s="1075"/>
      <c r="D18" s="1075"/>
      <c r="E18" s="1075"/>
      <c r="F18" s="1075"/>
      <c r="G18" s="1075"/>
      <c r="H18" s="1075"/>
      <c r="I18" s="1075"/>
      <c r="J18" s="1075"/>
      <c r="K18" s="1075"/>
      <c r="L18" s="1075"/>
      <c r="M18" s="1075"/>
      <c r="N18" s="1075"/>
      <c r="O18" s="1075"/>
      <c r="P18" s="1075"/>
      <c r="Q18" s="1075"/>
      <c r="R18" s="1075"/>
      <c r="S18" s="1075"/>
      <c r="AI18" s="216"/>
      <c r="AJ18" s="216"/>
      <c r="AK18" s="216"/>
      <c r="AL18" s="216"/>
      <c r="AM18" s="216"/>
      <c r="AN18" s="216"/>
      <c r="AO18" s="216"/>
      <c r="AP18" s="216"/>
      <c r="AQ18" s="216"/>
    </row>
    <row r="19" spans="2:60" ht="6" customHeight="1" thickBot="1">
      <c r="B19" s="1075"/>
      <c r="C19" s="1075"/>
      <c r="D19" s="1075"/>
      <c r="E19" s="1075"/>
      <c r="F19" s="1075"/>
      <c r="G19" s="1075"/>
      <c r="H19" s="1075"/>
      <c r="I19" s="1075"/>
      <c r="J19" s="1075"/>
      <c r="K19" s="1075"/>
      <c r="L19" s="1075"/>
      <c r="M19" s="1075"/>
      <c r="N19" s="1075"/>
      <c r="O19" s="1075"/>
      <c r="P19" s="1075"/>
      <c r="Q19" s="1075"/>
      <c r="R19" s="1075"/>
      <c r="S19" s="1075"/>
      <c r="AI19" s="216"/>
      <c r="AJ19" s="216"/>
      <c r="AK19" s="216"/>
      <c r="AL19" s="216"/>
      <c r="AM19" s="216"/>
      <c r="AN19" s="216"/>
      <c r="AO19" s="216"/>
      <c r="AP19" s="216"/>
      <c r="AQ19" s="216"/>
    </row>
    <row r="20" spans="2:60" ht="12.95" customHeight="1">
      <c r="B20" s="1076"/>
      <c r="C20" s="1076"/>
      <c r="D20" s="1076"/>
      <c r="E20" s="1076"/>
      <c r="F20" s="1076"/>
      <c r="G20" s="1076"/>
      <c r="H20" s="1076"/>
      <c r="I20" s="1076"/>
      <c r="J20" s="1076"/>
      <c r="K20" s="1076"/>
      <c r="L20" s="1076"/>
      <c r="M20" s="1076"/>
      <c r="N20" s="1076"/>
      <c r="O20" s="1076"/>
      <c r="P20" s="1076"/>
      <c r="Q20" s="1076"/>
      <c r="R20" s="1076"/>
      <c r="S20" s="1076"/>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112" t="s">
        <v>2295</v>
      </c>
      <c r="C21" s="1113"/>
      <c r="D21" s="1113"/>
      <c r="E21" s="1113"/>
      <c r="F21" s="1114"/>
      <c r="G21" s="1106" t="s">
        <v>245</v>
      </c>
      <c r="H21" s="1107"/>
      <c r="I21" s="1107"/>
      <c r="J21" s="1107"/>
      <c r="K21" s="1107"/>
      <c r="L21" s="1107"/>
      <c r="M21" s="1107"/>
      <c r="N21" s="1107"/>
      <c r="O21" s="1107"/>
      <c r="P21" s="1107"/>
      <c r="Q21" s="1107"/>
      <c r="R21" s="1107"/>
      <c r="S21" s="1107"/>
      <c r="T21" s="1108"/>
      <c r="U21" s="218"/>
      <c r="V21" s="526" t="str">
        <f>IFERROR(IF(L9="ベア加算","✓",""),"")</f>
        <v/>
      </c>
      <c r="W21" s="1007" t="s">
        <v>16</v>
      </c>
      <c r="X21" s="1007"/>
      <c r="Y21" s="1007"/>
      <c r="Z21" s="1007"/>
      <c r="AA21" s="1041" t="s">
        <v>14</v>
      </c>
      <c r="AB21" s="1042"/>
      <c r="AC21" s="220"/>
      <c r="AD21" s="1105" t="s">
        <v>16</v>
      </c>
      <c r="AE21" s="1105"/>
      <c r="AF21" s="1105"/>
      <c r="AG21" s="1105"/>
      <c r="AH21" s="1105"/>
      <c r="AI21" s="1041" t="s">
        <v>14</v>
      </c>
      <c r="AJ21" s="1042"/>
      <c r="AK21" s="221"/>
      <c r="AL21" s="1105" t="s">
        <v>16</v>
      </c>
      <c r="AM21" s="1105"/>
      <c r="AN21" s="1105"/>
      <c r="AO21" s="1105"/>
      <c r="AP21" s="1105"/>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115"/>
      <c r="C22" s="1116"/>
      <c r="D22" s="1116"/>
      <c r="E22" s="1116"/>
      <c r="F22" s="1117"/>
      <c r="G22" s="1109"/>
      <c r="H22" s="1110"/>
      <c r="I22" s="1110"/>
      <c r="J22" s="1110"/>
      <c r="K22" s="1110"/>
      <c r="L22" s="1110"/>
      <c r="M22" s="1110"/>
      <c r="N22" s="1110"/>
      <c r="O22" s="1110"/>
      <c r="P22" s="1110"/>
      <c r="Q22" s="1110"/>
      <c r="R22" s="1110"/>
      <c r="S22" s="1110"/>
      <c r="T22" s="1111"/>
      <c r="U22" s="218"/>
      <c r="V22" s="222" t="str">
        <f>IFERROR(IF(L9="ベア加算なし","✓",""),"")</f>
        <v/>
      </c>
      <c r="W22" s="1025" t="s">
        <v>17</v>
      </c>
      <c r="X22" s="1007"/>
      <c r="Y22" s="1026"/>
      <c r="Z22" s="1027"/>
      <c r="AA22" s="1041"/>
      <c r="AB22" s="1042"/>
      <c r="AC22" s="220"/>
      <c r="AD22" s="1007" t="s">
        <v>17</v>
      </c>
      <c r="AE22" s="1007"/>
      <c r="AF22" s="1007"/>
      <c r="AG22" s="1007"/>
      <c r="AH22" s="1007"/>
      <c r="AI22" s="1041"/>
      <c r="AJ22" s="1042"/>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112" t="s">
        <v>2219</v>
      </c>
      <c r="C24" s="1113"/>
      <c r="D24" s="1113"/>
      <c r="E24" s="1113"/>
      <c r="F24" s="1114"/>
      <c r="G24" s="1106" t="s">
        <v>246</v>
      </c>
      <c r="H24" s="1107"/>
      <c r="I24" s="1107"/>
      <c r="J24" s="1107"/>
      <c r="K24" s="1107"/>
      <c r="L24" s="1107"/>
      <c r="M24" s="1107"/>
      <c r="N24" s="1107"/>
      <c r="O24" s="1107"/>
      <c r="P24" s="1107"/>
      <c r="Q24" s="1107"/>
      <c r="R24" s="1107"/>
      <c r="S24" s="1107"/>
      <c r="T24" s="1108"/>
      <c r="U24" s="218"/>
      <c r="V24" s="526" t="str">
        <f>IFERROR(IF(OR(B9="処遇加算Ⅰ",B9="処遇加算Ⅱ"),"✓",""),"")</f>
        <v/>
      </c>
      <c r="W24" s="1072" t="s">
        <v>2254</v>
      </c>
      <c r="X24" s="1073"/>
      <c r="Y24" s="1073"/>
      <c r="Z24" s="1074"/>
      <c r="AA24" s="1041" t="s">
        <v>14</v>
      </c>
      <c r="AB24" s="1042"/>
      <c r="AC24" s="220"/>
      <c r="AD24" s="1057" t="s">
        <v>16</v>
      </c>
      <c r="AE24" s="1057"/>
      <c r="AF24" s="1057"/>
      <c r="AG24" s="1057"/>
      <c r="AH24" s="1057"/>
      <c r="AI24" s="1041" t="s">
        <v>14</v>
      </c>
      <c r="AJ24" s="1042"/>
      <c r="AK24" s="220"/>
      <c r="AL24" s="1057" t="s">
        <v>16</v>
      </c>
      <c r="AM24" s="1057"/>
      <c r="AN24" s="1057"/>
      <c r="AO24" s="1057"/>
      <c r="AP24" s="1057"/>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160"/>
      <c r="C25" s="1161"/>
      <c r="D25" s="1161"/>
      <c r="E25" s="1161"/>
      <c r="F25" s="1162"/>
      <c r="G25" s="1133"/>
      <c r="H25" s="1134"/>
      <c r="I25" s="1134"/>
      <c r="J25" s="1134"/>
      <c r="K25" s="1134"/>
      <c r="L25" s="1134"/>
      <c r="M25" s="1134"/>
      <c r="N25" s="1134"/>
      <c r="O25" s="1134"/>
      <c r="P25" s="1134"/>
      <c r="Q25" s="1134"/>
      <c r="R25" s="1134"/>
      <c r="S25" s="1134"/>
      <c r="T25" s="1135"/>
      <c r="U25" s="218"/>
      <c r="V25" s="526" t="str">
        <f>IFERROR(IF(B9="処遇加算Ⅲ","✓",""),"")</f>
        <v/>
      </c>
      <c r="W25" s="1072" t="s">
        <v>21</v>
      </c>
      <c r="X25" s="1073"/>
      <c r="Y25" s="1073"/>
      <c r="Z25" s="1074"/>
      <c r="AA25" s="1041"/>
      <c r="AB25" s="1042"/>
      <c r="AC25" s="220"/>
      <c r="AD25" s="1008" t="s">
        <v>19</v>
      </c>
      <c r="AE25" s="1008"/>
      <c r="AF25" s="1008"/>
      <c r="AG25" s="1008"/>
      <c r="AH25" s="1008"/>
      <c r="AI25" s="1041"/>
      <c r="AJ25" s="1042"/>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115"/>
      <c r="C26" s="1116"/>
      <c r="D26" s="1116"/>
      <c r="E26" s="1116"/>
      <c r="F26" s="1117"/>
      <c r="G26" s="1109"/>
      <c r="H26" s="1110"/>
      <c r="I26" s="1110"/>
      <c r="J26" s="1110"/>
      <c r="K26" s="1110"/>
      <c r="L26" s="1110"/>
      <c r="M26" s="1110"/>
      <c r="N26" s="1110"/>
      <c r="O26" s="1110"/>
      <c r="P26" s="1110"/>
      <c r="Q26" s="1110"/>
      <c r="R26" s="1110"/>
      <c r="S26" s="1110"/>
      <c r="T26" s="1111"/>
      <c r="U26" s="192"/>
      <c r="V26" s="526" t="str">
        <f>IFERROR(IF(B9="処遇加算なし","✓",""),"")</f>
        <v/>
      </c>
      <c r="W26" s="1072" t="s">
        <v>2255</v>
      </c>
      <c r="X26" s="1073"/>
      <c r="Y26" s="1073"/>
      <c r="Z26" s="1074"/>
      <c r="AA26" s="1041"/>
      <c r="AB26" s="1042"/>
      <c r="AC26" s="220"/>
      <c r="AD26" s="1057" t="s">
        <v>17</v>
      </c>
      <c r="AE26" s="1057"/>
      <c r="AF26" s="1057"/>
      <c r="AG26" s="1057"/>
      <c r="AH26" s="1057"/>
      <c r="AI26" s="1041"/>
      <c r="AJ26" s="1042"/>
      <c r="AK26" s="221"/>
      <c r="AL26" s="1057" t="s">
        <v>17</v>
      </c>
      <c r="AM26" s="1057"/>
      <c r="AN26" s="1057"/>
      <c r="AO26" s="1057"/>
      <c r="AP26" s="1057"/>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112" t="s">
        <v>2220</v>
      </c>
      <c r="C28" s="1113"/>
      <c r="D28" s="1113"/>
      <c r="E28" s="1113"/>
      <c r="F28" s="1114"/>
      <c r="G28" s="1107" t="s">
        <v>2217</v>
      </c>
      <c r="H28" s="1107"/>
      <c r="I28" s="1107"/>
      <c r="J28" s="1107"/>
      <c r="K28" s="1107"/>
      <c r="L28" s="1107"/>
      <c r="M28" s="1107"/>
      <c r="N28" s="1107"/>
      <c r="O28" s="1107"/>
      <c r="P28" s="1107"/>
      <c r="Q28" s="1107"/>
      <c r="R28" s="1107"/>
      <c r="S28" s="1107"/>
      <c r="T28" s="1108"/>
      <c r="U28" s="218"/>
      <c r="V28" s="526" t="str">
        <f>IFERROR(IF(OR(B9="処遇加算Ⅰ",B9="処遇加算Ⅱ"),"✓",""),"")</f>
        <v/>
      </c>
      <c r="W28" s="1072" t="s">
        <v>2254</v>
      </c>
      <c r="X28" s="1073"/>
      <c r="Y28" s="1073"/>
      <c r="Z28" s="1074"/>
      <c r="AA28" s="1041" t="s">
        <v>14</v>
      </c>
      <c r="AB28" s="1042"/>
      <c r="AC28" s="220"/>
      <c r="AD28" s="1057" t="s">
        <v>16</v>
      </c>
      <c r="AE28" s="1057"/>
      <c r="AF28" s="1057"/>
      <c r="AG28" s="1057"/>
      <c r="AH28" s="1057"/>
      <c r="AI28" s="1041" t="s">
        <v>14</v>
      </c>
      <c r="AJ28" s="1042"/>
      <c r="AK28" s="220"/>
      <c r="AL28" s="1057" t="s">
        <v>16</v>
      </c>
      <c r="AM28" s="1057"/>
      <c r="AN28" s="1057"/>
      <c r="AO28" s="1057"/>
      <c r="AP28" s="1057"/>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160"/>
      <c r="C29" s="1161"/>
      <c r="D29" s="1161"/>
      <c r="E29" s="1161"/>
      <c r="F29" s="1162"/>
      <c r="G29" s="1134"/>
      <c r="H29" s="1134"/>
      <c r="I29" s="1134"/>
      <c r="J29" s="1134"/>
      <c r="K29" s="1134"/>
      <c r="L29" s="1134"/>
      <c r="M29" s="1134"/>
      <c r="N29" s="1134"/>
      <c r="O29" s="1134"/>
      <c r="P29" s="1134"/>
      <c r="Q29" s="1134"/>
      <c r="R29" s="1134"/>
      <c r="S29" s="1134"/>
      <c r="T29" s="1135"/>
      <c r="U29" s="218"/>
      <c r="V29" s="526" t="str">
        <f>IFERROR(IF(B9="処遇加算Ⅲ","✓",""),"")</f>
        <v/>
      </c>
      <c r="W29" s="1072" t="s">
        <v>21</v>
      </c>
      <c r="X29" s="1073"/>
      <c r="Y29" s="1073"/>
      <c r="Z29" s="1074"/>
      <c r="AA29" s="1041"/>
      <c r="AB29" s="1042"/>
      <c r="AC29" s="220"/>
      <c r="AD29" s="1008" t="s">
        <v>19</v>
      </c>
      <c r="AE29" s="1008"/>
      <c r="AF29" s="1008"/>
      <c r="AG29" s="1008"/>
      <c r="AH29" s="1008"/>
      <c r="AI29" s="1041"/>
      <c r="AJ29" s="1042"/>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115"/>
      <c r="C30" s="1116"/>
      <c r="D30" s="1116"/>
      <c r="E30" s="1116"/>
      <c r="F30" s="1117"/>
      <c r="G30" s="1110"/>
      <c r="H30" s="1110"/>
      <c r="I30" s="1110"/>
      <c r="J30" s="1110"/>
      <c r="K30" s="1110"/>
      <c r="L30" s="1110"/>
      <c r="M30" s="1110"/>
      <c r="N30" s="1110"/>
      <c r="O30" s="1110"/>
      <c r="P30" s="1110"/>
      <c r="Q30" s="1110"/>
      <c r="R30" s="1110"/>
      <c r="S30" s="1110"/>
      <c r="T30" s="1111"/>
      <c r="U30" s="192"/>
      <c r="V30" s="526" t="str">
        <f>IFERROR(IF(B9="処遇加算なし","✓",""),"")</f>
        <v/>
      </c>
      <c r="W30" s="1072" t="s">
        <v>2255</v>
      </c>
      <c r="X30" s="1073"/>
      <c r="Y30" s="1073"/>
      <c r="Z30" s="1074"/>
      <c r="AA30" s="1041"/>
      <c r="AB30" s="1042"/>
      <c r="AC30" s="220"/>
      <c r="AD30" s="1057" t="s">
        <v>17</v>
      </c>
      <c r="AE30" s="1057"/>
      <c r="AF30" s="1057"/>
      <c r="AG30" s="1057"/>
      <c r="AH30" s="1057"/>
      <c r="AI30" s="1041"/>
      <c r="AJ30" s="1042"/>
      <c r="AK30" s="221"/>
      <c r="AL30" s="1057" t="s">
        <v>17</v>
      </c>
      <c r="AM30" s="1057"/>
      <c r="AN30" s="1057"/>
      <c r="AO30" s="1057"/>
      <c r="AP30" s="1057"/>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18" t="s">
        <v>2221</v>
      </c>
      <c r="C32" s="1018"/>
      <c r="D32" s="1018"/>
      <c r="E32" s="1018"/>
      <c r="F32" s="1018"/>
      <c r="G32" s="1017" t="s">
        <v>2218</v>
      </c>
      <c r="H32" s="1017"/>
      <c r="I32" s="1017"/>
      <c r="J32" s="1017"/>
      <c r="K32" s="1017"/>
      <c r="L32" s="1017"/>
      <c r="M32" s="1017"/>
      <c r="N32" s="1017"/>
      <c r="O32" s="1017"/>
      <c r="P32" s="1017"/>
      <c r="Q32" s="1017"/>
      <c r="R32" s="1017"/>
      <c r="S32" s="1017"/>
      <c r="T32" s="1017"/>
      <c r="U32" s="218"/>
      <c r="V32" s="526" t="str">
        <f>IFERROR(IF(B9="処遇加算Ⅰ","✓",""),"")</f>
        <v/>
      </c>
      <c r="W32" s="1025" t="s">
        <v>16</v>
      </c>
      <c r="X32" s="1026"/>
      <c r="Y32" s="1026"/>
      <c r="Z32" s="1027"/>
      <c r="AA32" s="1043" t="s">
        <v>14</v>
      </c>
      <c r="AB32" s="1042"/>
      <c r="AC32" s="220"/>
      <c r="AD32" s="1057" t="s">
        <v>16</v>
      </c>
      <c r="AE32" s="1057"/>
      <c r="AF32" s="1057"/>
      <c r="AG32" s="1057"/>
      <c r="AH32" s="1057"/>
      <c r="AI32" s="1043" t="s">
        <v>14</v>
      </c>
      <c r="AJ32" s="1042"/>
      <c r="AK32" s="220"/>
      <c r="AL32" s="1057" t="s">
        <v>16</v>
      </c>
      <c r="AM32" s="1057"/>
      <c r="AN32" s="1057"/>
      <c r="AO32" s="1057"/>
      <c r="AP32" s="1057"/>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18"/>
      <c r="C33" s="1018"/>
      <c r="D33" s="1018"/>
      <c r="E33" s="1018"/>
      <c r="F33" s="1018"/>
      <c r="G33" s="1017"/>
      <c r="H33" s="1017"/>
      <c r="I33" s="1017"/>
      <c r="J33" s="1017"/>
      <c r="K33" s="1017"/>
      <c r="L33" s="1017"/>
      <c r="M33" s="1017"/>
      <c r="N33" s="1017"/>
      <c r="O33" s="1017"/>
      <c r="P33" s="1017"/>
      <c r="Q33" s="1017"/>
      <c r="R33" s="1017"/>
      <c r="S33" s="1017"/>
      <c r="T33" s="1017"/>
      <c r="U33" s="218"/>
      <c r="V33" s="526" t="str">
        <f>IFERROR(IF(AND(B9&lt;&gt;"",B9&lt;&gt;"処遇加算Ⅰ"),"✓",""),"")</f>
        <v/>
      </c>
      <c r="W33" s="1025" t="s">
        <v>17</v>
      </c>
      <c r="X33" s="1026"/>
      <c r="Y33" s="1026"/>
      <c r="Z33" s="1027"/>
      <c r="AA33" s="1043"/>
      <c r="AB33" s="1042"/>
      <c r="AC33" s="220"/>
      <c r="AD33" s="1168" t="s">
        <v>19</v>
      </c>
      <c r="AE33" s="1168"/>
      <c r="AF33" s="1168"/>
      <c r="AG33" s="1168"/>
      <c r="AH33" s="1168"/>
      <c r="AI33" s="1043"/>
      <c r="AJ33" s="1042"/>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18"/>
      <c r="C34" s="1018"/>
      <c r="D34" s="1018"/>
      <c r="E34" s="1018"/>
      <c r="F34" s="1018"/>
      <c r="G34" s="1017"/>
      <c r="H34" s="1017"/>
      <c r="I34" s="1017"/>
      <c r="J34" s="1017"/>
      <c r="K34" s="1017"/>
      <c r="L34" s="1017"/>
      <c r="M34" s="1017"/>
      <c r="N34" s="1017"/>
      <c r="O34" s="1017"/>
      <c r="P34" s="1017"/>
      <c r="Q34" s="1017"/>
      <c r="R34" s="1017"/>
      <c r="S34" s="1017"/>
      <c r="T34" s="1017"/>
      <c r="U34" s="192"/>
      <c r="V34" s="225"/>
      <c r="W34" s="197"/>
      <c r="X34" s="197"/>
      <c r="Y34" s="197"/>
      <c r="Z34" s="197"/>
      <c r="AA34" s="1043"/>
      <c r="AB34" s="1042"/>
      <c r="AC34" s="220"/>
      <c r="AD34" s="1007" t="s">
        <v>17</v>
      </c>
      <c r="AE34" s="1007"/>
      <c r="AF34" s="1007"/>
      <c r="AG34" s="1007"/>
      <c r="AH34" s="1007"/>
      <c r="AI34" s="1043"/>
      <c r="AJ34" s="1042"/>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18" t="s">
        <v>2222</v>
      </c>
      <c r="C36" s="1018"/>
      <c r="D36" s="1018"/>
      <c r="E36" s="1018"/>
      <c r="F36" s="1018"/>
      <c r="G36" s="1167" t="s">
        <v>2263</v>
      </c>
      <c r="H36" s="1167"/>
      <c r="I36" s="1167"/>
      <c r="J36" s="1167"/>
      <c r="K36" s="1167"/>
      <c r="L36" s="1167"/>
      <c r="M36" s="1167"/>
      <c r="N36" s="1167"/>
      <c r="O36" s="1167"/>
      <c r="P36" s="1167"/>
      <c r="Q36" s="1167"/>
      <c r="R36" s="1167"/>
      <c r="S36" s="1167"/>
      <c r="T36" s="1167"/>
      <c r="U36" s="218"/>
      <c r="V36" s="526" t="str">
        <f>IFERROR(IF(OR(G9="特定加算Ⅰ",G9="特定加算Ⅱ"),"✓",""),"")</f>
        <v/>
      </c>
      <c r="W36" s="1025" t="s">
        <v>16</v>
      </c>
      <c r="X36" s="1026"/>
      <c r="Y36" s="1026"/>
      <c r="Z36" s="1027"/>
      <c r="AA36" s="1041" t="s">
        <v>14</v>
      </c>
      <c r="AB36" s="1042"/>
      <c r="AC36" s="220"/>
      <c r="AD36" s="1007" t="s">
        <v>16</v>
      </c>
      <c r="AE36" s="1007"/>
      <c r="AF36" s="1007"/>
      <c r="AG36" s="1007"/>
      <c r="AH36" s="1007"/>
      <c r="AI36" s="1041" t="s">
        <v>14</v>
      </c>
      <c r="AJ36" s="1042"/>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18"/>
      <c r="C37" s="1018"/>
      <c r="D37" s="1018"/>
      <c r="E37" s="1018"/>
      <c r="F37" s="1018"/>
      <c r="G37" s="1167"/>
      <c r="H37" s="1167"/>
      <c r="I37" s="1167"/>
      <c r="J37" s="1167"/>
      <c r="K37" s="1167"/>
      <c r="L37" s="1167"/>
      <c r="M37" s="1167"/>
      <c r="N37" s="1167"/>
      <c r="O37" s="1167"/>
      <c r="P37" s="1167"/>
      <c r="Q37" s="1167"/>
      <c r="R37" s="1167"/>
      <c r="S37" s="1167"/>
      <c r="T37" s="1167"/>
      <c r="U37" s="218"/>
      <c r="V37" s="526" t="str">
        <f>IFERROR(IF(G9="特定加算なし","✓",""),"")</f>
        <v/>
      </c>
      <c r="W37" s="1025" t="s">
        <v>17</v>
      </c>
      <c r="X37" s="1026"/>
      <c r="Y37" s="1026"/>
      <c r="Z37" s="1027"/>
      <c r="AA37" s="1041"/>
      <c r="AB37" s="1042"/>
      <c r="AC37" s="1178" t="s">
        <v>2369</v>
      </c>
      <c r="AD37" s="1179"/>
      <c r="AE37" s="1179"/>
      <c r="AF37" s="1179"/>
      <c r="AG37" s="1180"/>
      <c r="AH37" s="1181"/>
      <c r="AI37" s="1041"/>
      <c r="AJ37" s="1042"/>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18"/>
      <c r="C38" s="1018"/>
      <c r="D38" s="1018"/>
      <c r="E38" s="1018"/>
      <c r="F38" s="1018"/>
      <c r="G38" s="1167"/>
      <c r="H38" s="1167"/>
      <c r="I38" s="1167"/>
      <c r="J38" s="1167"/>
      <c r="K38" s="1167"/>
      <c r="L38" s="1167"/>
      <c r="M38" s="1167"/>
      <c r="N38" s="1167"/>
      <c r="O38" s="1167"/>
      <c r="P38" s="1167"/>
      <c r="Q38" s="1167"/>
      <c r="R38" s="1167"/>
      <c r="S38" s="1167"/>
      <c r="T38" s="1167"/>
      <c r="U38" s="218"/>
      <c r="Z38" s="233"/>
      <c r="AA38" s="1043"/>
      <c r="AB38" s="1042"/>
      <c r="AC38" s="220"/>
      <c r="AD38" s="1007" t="s">
        <v>17</v>
      </c>
      <c r="AE38" s="1007"/>
      <c r="AF38" s="1007"/>
      <c r="AG38" s="1007"/>
      <c r="AH38" s="1007"/>
      <c r="AI38" s="1041"/>
      <c r="AJ38" s="1042"/>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18" t="s">
        <v>2223</v>
      </c>
      <c r="C40" s="1018"/>
      <c r="D40" s="1018"/>
      <c r="E40" s="1018"/>
      <c r="F40" s="1018"/>
      <c r="G40" s="1017" t="str">
        <f>IFERROR(VLOOKUP(Y5,【参考】数式用!AS5:AT27,2,0),"")</f>
        <v/>
      </c>
      <c r="H40" s="1017"/>
      <c r="I40" s="1017"/>
      <c r="J40" s="1017"/>
      <c r="K40" s="1017"/>
      <c r="L40" s="1017"/>
      <c r="M40" s="1017"/>
      <c r="N40" s="1017"/>
      <c r="O40" s="1017"/>
      <c r="P40" s="1017"/>
      <c r="Q40" s="1017"/>
      <c r="R40" s="1017"/>
      <c r="S40" s="1017"/>
      <c r="T40" s="1017"/>
      <c r="U40" s="192"/>
      <c r="V40" s="526" t="str">
        <f>IFERROR(IF(G9="特定加算Ⅰ","✓",""),"")</f>
        <v/>
      </c>
      <c r="W40" s="1025" t="s">
        <v>16</v>
      </c>
      <c r="X40" s="1026"/>
      <c r="Y40" s="1026"/>
      <c r="Z40" s="1027"/>
      <c r="AA40" s="1041" t="s">
        <v>14</v>
      </c>
      <c r="AB40" s="1042"/>
      <c r="AC40" s="220"/>
      <c r="AD40" s="1007" t="s">
        <v>16</v>
      </c>
      <c r="AE40" s="1007"/>
      <c r="AF40" s="1007"/>
      <c r="AG40" s="1007"/>
      <c r="AH40" s="1007"/>
      <c r="AI40" s="1041" t="s">
        <v>14</v>
      </c>
      <c r="AJ40" s="1042"/>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18"/>
      <c r="C41" s="1018"/>
      <c r="D41" s="1018"/>
      <c r="E41" s="1018"/>
      <c r="F41" s="1018"/>
      <c r="G41" s="1017"/>
      <c r="H41" s="1017"/>
      <c r="I41" s="1017"/>
      <c r="J41" s="1017"/>
      <c r="K41" s="1017"/>
      <c r="L41" s="1017"/>
      <c r="M41" s="1017"/>
      <c r="N41" s="1017"/>
      <c r="O41" s="1017"/>
      <c r="P41" s="1017"/>
      <c r="Q41" s="1017"/>
      <c r="R41" s="1017"/>
      <c r="S41" s="1017"/>
      <c r="T41" s="1017"/>
      <c r="U41" s="192"/>
      <c r="V41" s="526" t="str">
        <f>IFERROR(IF(OR(G9="特定加算Ⅱ",G9="特定加算なし"),"✓",""),"")</f>
        <v/>
      </c>
      <c r="W41" s="1025" t="s">
        <v>17</v>
      </c>
      <c r="X41" s="1026"/>
      <c r="Y41" s="1026"/>
      <c r="Z41" s="1027"/>
      <c r="AA41" s="1041"/>
      <c r="AB41" s="1042"/>
      <c r="AC41" s="234" t="s">
        <v>90</v>
      </c>
      <c r="AD41" s="1054"/>
      <c r="AE41" s="1055"/>
      <c r="AF41" s="1055"/>
      <c r="AG41" s="1055"/>
      <c r="AH41" s="1056"/>
      <c r="AI41" s="1041"/>
      <c r="AJ41" s="1042"/>
      <c r="AK41" s="234" t="s">
        <v>90</v>
      </c>
      <c r="AL41" s="1054"/>
      <c r="AM41" s="1055"/>
      <c r="AN41" s="1055"/>
      <c r="AO41" s="1055"/>
      <c r="AP41" s="1056"/>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18"/>
      <c r="C42" s="1018"/>
      <c r="D42" s="1018"/>
      <c r="E42" s="1018"/>
      <c r="F42" s="1018"/>
      <c r="G42" s="1017"/>
      <c r="H42" s="1017"/>
      <c r="I42" s="1017"/>
      <c r="J42" s="1017"/>
      <c r="K42" s="1017"/>
      <c r="L42" s="1017"/>
      <c r="M42" s="1017"/>
      <c r="N42" s="1017"/>
      <c r="O42" s="1017"/>
      <c r="P42" s="1017"/>
      <c r="Q42" s="1017"/>
      <c r="R42" s="1017"/>
      <c r="S42" s="1017"/>
      <c r="T42" s="1017"/>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18" t="s">
        <v>2224</v>
      </c>
      <c r="C44" s="1018"/>
      <c r="D44" s="1018"/>
      <c r="E44" s="1018"/>
      <c r="F44" s="1018"/>
      <c r="G44" s="1017" t="s">
        <v>2161</v>
      </c>
      <c r="H44" s="1017"/>
      <c r="I44" s="1017"/>
      <c r="J44" s="1017"/>
      <c r="K44" s="1017"/>
      <c r="L44" s="1017"/>
      <c r="M44" s="1017"/>
      <c r="N44" s="1017"/>
      <c r="O44" s="1017"/>
      <c r="P44" s="1017"/>
      <c r="Q44" s="1017"/>
      <c r="R44" s="1017"/>
      <c r="S44" s="1017"/>
      <c r="T44" s="1017"/>
      <c r="U44" s="218"/>
      <c r="V44" s="526" t="str">
        <f>IFERROR(IF(OR(G9="特定加算Ⅰ",G9="特定加算Ⅱ"),"✓",""),"")</f>
        <v/>
      </c>
      <c r="W44" s="1025" t="s">
        <v>16</v>
      </c>
      <c r="X44" s="1026"/>
      <c r="Y44" s="1026"/>
      <c r="Z44" s="1027"/>
      <c r="AA44" s="1041" t="s">
        <v>14</v>
      </c>
      <c r="AB44" s="1042"/>
      <c r="AC44" s="220"/>
      <c r="AD44" s="1007" t="s">
        <v>16</v>
      </c>
      <c r="AE44" s="1007"/>
      <c r="AF44" s="1007"/>
      <c r="AG44" s="1007"/>
      <c r="AH44" s="1007"/>
      <c r="AI44" s="1041" t="s">
        <v>14</v>
      </c>
      <c r="AJ44" s="1042"/>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18"/>
      <c r="C45" s="1018"/>
      <c r="D45" s="1018"/>
      <c r="E45" s="1018"/>
      <c r="F45" s="1018"/>
      <c r="G45" s="1017"/>
      <c r="H45" s="1017"/>
      <c r="I45" s="1017"/>
      <c r="J45" s="1017"/>
      <c r="K45" s="1017"/>
      <c r="L45" s="1017"/>
      <c r="M45" s="1017"/>
      <c r="N45" s="1017"/>
      <c r="O45" s="1017"/>
      <c r="P45" s="1017"/>
      <c r="Q45" s="1017"/>
      <c r="R45" s="1017"/>
      <c r="S45" s="1017"/>
      <c r="T45" s="1017"/>
      <c r="U45" s="218"/>
      <c r="V45" s="526" t="str">
        <f>IFERROR(IF(G9="特定加算なし","✓",""),"")</f>
        <v/>
      </c>
      <c r="W45" s="1025" t="s">
        <v>17</v>
      </c>
      <c r="X45" s="1026"/>
      <c r="Y45" s="1026"/>
      <c r="Z45" s="1027"/>
      <c r="AA45" s="1041"/>
      <c r="AB45" s="1042"/>
      <c r="AC45" s="220"/>
      <c r="AD45" s="1007" t="s">
        <v>17</v>
      </c>
      <c r="AE45" s="1007"/>
      <c r="AF45" s="1007"/>
      <c r="AG45" s="1007"/>
      <c r="AH45" s="1007"/>
      <c r="AI45" s="1041"/>
      <c r="AJ45" s="1042"/>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75" t="s">
        <v>2317</v>
      </c>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14"/>
      <c r="C48" s="1015"/>
      <c r="D48" s="1015"/>
      <c r="E48" s="1015"/>
      <c r="F48" s="1016"/>
      <c r="G48" s="1044" t="str">
        <f>IF(F15=4,"R6.4～R6.5",IF(F15=5,"R6.5",""))</f>
        <v>R6.4～R6.5</v>
      </c>
      <c r="H48" s="1044"/>
      <c r="I48" s="1044"/>
      <c r="J48" s="1044"/>
      <c r="K48" s="1044"/>
      <c r="L48" s="1044"/>
      <c r="M48" s="1044"/>
      <c r="N48" s="1044"/>
      <c r="O48" s="1044"/>
      <c r="P48" s="1044"/>
      <c r="Q48" s="1044"/>
      <c r="R48" s="1044"/>
      <c r="S48" s="1044"/>
      <c r="T48" s="1044"/>
      <c r="U48" s="1044"/>
      <c r="V48" s="1044"/>
      <c r="W48" s="1044"/>
      <c r="X48" s="1044"/>
      <c r="Y48" s="1044"/>
      <c r="Z48" s="1044"/>
      <c r="AA48" s="1041" t="s">
        <v>14</v>
      </c>
      <c r="AB48" s="1042"/>
      <c r="AC48" s="1044" t="str">
        <f>IF(OR(F15=4,F15=5),"R6.6","R"&amp;D15&amp;"."&amp;F15)&amp;"～R"&amp;K15&amp;"."&amp;M15</f>
        <v>R6.6～R7.3</v>
      </c>
      <c r="AD48" s="1044"/>
      <c r="AE48" s="1044"/>
      <c r="AF48" s="1044"/>
      <c r="AG48" s="1044"/>
      <c r="AH48" s="1044"/>
      <c r="AS48" s="1013" t="str">
        <f>IFERROR(IF(AND(OR(AP58=1,AP58=2),OR(AP59=1,AP59=2),OR(AP60=1,AP60=2)),"処遇加算Ⅰ",IF(AND(OR(AP58=1,AP58=2),OR(AP59=1,AP59=2),OR(AP60=0,AP60=3)),"処遇加算Ⅱ",IF(OR(OR(AP58=1,AP58=2),OR(AP59=1,AP59=2)),"処遇加算Ⅲ",""))),"")</f>
        <v/>
      </c>
      <c r="AT48" s="1013"/>
      <c r="AU48" s="1013"/>
      <c r="AV48" s="1013"/>
      <c r="AW48" s="1013" t="str">
        <f>IFERROR(IF(AND(OR(AP61=1,AP61=2),AP62=1,AP63=1),"特定加算Ⅰ",IF(AND(OR(AP61=1,AP61=2),AP62=2,AP63=1),"特定加算Ⅱ",IF(OR(AP61=3,AP62=2,AP63=2),"特定加算なし",""))),"")</f>
        <v>特定加算なし</v>
      </c>
      <c r="AX48" s="1013"/>
      <c r="AY48" s="1013"/>
      <c r="AZ48" s="1013"/>
      <c r="BA48" s="1013" t="str">
        <f>IFERROR(IF(AP57=1,"ベア加算",IF(AP57=2,"ベア加算なし","")),"")</f>
        <v/>
      </c>
      <c r="BB48" s="1013"/>
      <c r="BC48" s="1013"/>
      <c r="BD48" s="1013"/>
      <c r="BE48" s="1131" t="str">
        <f>AS48&amp;AW48&amp;BA48</f>
        <v>特定加算なし</v>
      </c>
      <c r="BF48" s="1131"/>
      <c r="BG48" s="1131"/>
      <c r="BH48" s="1131"/>
      <c r="BI48" s="1131"/>
      <c r="BJ48" s="1131"/>
      <c r="BK48" s="1131"/>
      <c r="BL48" s="1131"/>
      <c r="BM48" s="1131"/>
      <c r="BN48" s="1131"/>
      <c r="BO48" s="1131"/>
      <c r="BP48" s="1131"/>
      <c r="BQ48" s="241"/>
      <c r="BR48" s="241"/>
      <c r="BS48" s="241"/>
      <c r="BT48" s="241"/>
      <c r="BU48" s="241"/>
      <c r="BV48" s="241"/>
      <c r="BW48" s="241"/>
      <c r="BX48" s="241"/>
      <c r="BY48" s="241"/>
      <c r="BZ48" s="241"/>
      <c r="CD48" s="242"/>
    </row>
    <row r="49" spans="2:82" ht="18" customHeight="1">
      <c r="B49" s="1019" t="s">
        <v>2163</v>
      </c>
      <c r="C49" s="1020"/>
      <c r="D49" s="1020"/>
      <c r="E49" s="1020"/>
      <c r="F49" s="1021"/>
      <c r="G49" s="1045" t="str">
        <f>IFERROR(IF(AND(OR(AH58=1,AH58=2),OR(AH59=1,AH59=2),OR(AH60=1,AH60=2)),"処遇加算Ⅰ",IF(AND(OR(AH58=1,AH58=2),OR(AH59=1,AH59=2),OR(AH60=0,AH60=3)),"処遇加算Ⅱ",IF(OR(OR(AH58=1,AH58=2),OR(AH59=1,AH59=2)),"処遇加算Ⅲ",""))),"")</f>
        <v/>
      </c>
      <c r="H49" s="1046"/>
      <c r="I49" s="1046"/>
      <c r="J49" s="1046"/>
      <c r="K49" s="1047"/>
      <c r="L49" s="1045" t="str">
        <f>IFERROR(IF(G9="","",IF(AND(OR(AH61=1,AH61=2),AH62=1,AH63=1),"特定加算Ⅰ",IF(AND(OR(AH61=1,AH61=2),AH62=2,AH63=1),"特定加算Ⅱ",IF(OR(AH61=3,AH62=2,AH63=2),"特定加算なし","")))),"")</f>
        <v/>
      </c>
      <c r="M49" s="1046"/>
      <c r="N49" s="1046"/>
      <c r="O49" s="1046"/>
      <c r="P49" s="1163"/>
      <c r="Q49" s="1164" t="str">
        <f>IFERROR(IF(OR(L9="ベア加算",AND(L9="ベア加算なし",AH57=1)),"ベア加算",IF(AH57=2,"ベア加算なし","")),"")</f>
        <v/>
      </c>
      <c r="R49" s="1046"/>
      <c r="S49" s="1046"/>
      <c r="T49" s="1046"/>
      <c r="U49" s="1163"/>
      <c r="V49" s="1165" t="s">
        <v>12</v>
      </c>
      <c r="W49" s="1166"/>
      <c r="X49" s="1166"/>
      <c r="Y49" s="1166"/>
      <c r="Z49" s="1166"/>
      <c r="AA49" s="1043"/>
      <c r="AB49" s="1043"/>
      <c r="AC49" s="1028" t="str">
        <f>IFERROR(VLOOKUP(BE48,【参考】数式用2!E6:F23,2,FALSE),"")</f>
        <v/>
      </c>
      <c r="AD49" s="1029"/>
      <c r="AE49" s="1029"/>
      <c r="AF49" s="1029"/>
      <c r="AG49" s="1029"/>
      <c r="AH49" s="1030"/>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2" ht="18" customHeight="1" thickBot="1">
      <c r="B50" s="1019" t="s">
        <v>2164</v>
      </c>
      <c r="C50" s="1020"/>
      <c r="D50" s="1020"/>
      <c r="E50" s="1020"/>
      <c r="F50" s="1021"/>
      <c r="G50" s="1031" t="str">
        <f>IFERROR(VLOOKUP(Y5,【参考】数式用!$A$5:$J$27,MATCH(G49,【参考】数式用!$B$4:$J$4,0)+1,0),"")</f>
        <v/>
      </c>
      <c r="H50" s="1032"/>
      <c r="I50" s="1032"/>
      <c r="J50" s="1032"/>
      <c r="K50" s="1033"/>
      <c r="L50" s="1031" t="str">
        <f>IFERROR(VLOOKUP(Y5,【参考】数式用!$A$5:$J$27,MATCH(L49,【参考】数式用!$B$4:$J$4,0)+1,0),"")</f>
        <v/>
      </c>
      <c r="M50" s="1032"/>
      <c r="N50" s="1032"/>
      <c r="O50" s="1032"/>
      <c r="P50" s="1034"/>
      <c r="Q50" s="1035" t="str">
        <f>IFERROR(VLOOKUP(Y5,【参考】数式用!$A$5:$J$27,MATCH(Q49,【参考】数式用!$B$4:$J$4,0)+1,0),"")</f>
        <v/>
      </c>
      <c r="R50" s="1032"/>
      <c r="S50" s="1032"/>
      <c r="T50" s="1032"/>
      <c r="U50" s="1034"/>
      <c r="V50" s="1036">
        <f>SUM(G50,L50,Q50)</f>
        <v>0</v>
      </c>
      <c r="W50" s="1037"/>
      <c r="X50" s="1037"/>
      <c r="Y50" s="1037"/>
      <c r="Z50" s="1037"/>
      <c r="AA50" s="1043"/>
      <c r="AB50" s="1043"/>
      <c r="AC50" s="1038" t="str">
        <f>IFERROR(VLOOKUP(Y5,【参考】数式用!$A$5:$AB$27,MATCH(AC49,【参考】数式用!$B$4:$AB$4,0)+1,FALSE),"")</f>
        <v/>
      </c>
      <c r="AD50" s="1039"/>
      <c r="AE50" s="1039"/>
      <c r="AF50" s="1039"/>
      <c r="AG50" s="1039"/>
      <c r="AH50" s="1040"/>
      <c r="AS50" s="1012" t="s">
        <v>2195</v>
      </c>
      <c r="AT50" s="1012"/>
      <c r="AU50" s="1012"/>
      <c r="AV50" s="1012"/>
      <c r="AW50" s="1012" t="s">
        <v>2196</v>
      </c>
      <c r="AX50" s="1012"/>
      <c r="AY50" s="1012"/>
      <c r="AZ50" s="1012"/>
      <c r="BA50" s="1012" t="s">
        <v>15</v>
      </c>
      <c r="BB50" s="1012"/>
      <c r="BC50" s="1012"/>
      <c r="BD50" s="1012"/>
      <c r="BE50" s="1012" t="s">
        <v>2197</v>
      </c>
      <c r="BF50" s="1012"/>
      <c r="BG50" s="1012"/>
      <c r="BH50" s="1012"/>
      <c r="BI50" s="1012" t="s">
        <v>2200</v>
      </c>
      <c r="BJ50" s="1012"/>
      <c r="BK50" s="1012"/>
      <c r="BL50" s="1012"/>
      <c r="BM50" s="241"/>
      <c r="BN50" s="1012" t="s">
        <v>2199</v>
      </c>
      <c r="BO50" s="1012"/>
      <c r="BP50" s="1012"/>
      <c r="BQ50" s="1012"/>
      <c r="BR50" s="1012"/>
      <c r="BS50" s="1012"/>
      <c r="BT50" s="241"/>
      <c r="BV50" s="979" t="s">
        <v>2202</v>
      </c>
      <c r="BW50" s="980"/>
      <c r="BX50" s="980"/>
      <c r="BY50" s="980"/>
      <c r="BZ50" s="980"/>
      <c r="CA50" s="981"/>
      <c r="CD50" s="242"/>
    </row>
    <row r="51" spans="2:82" ht="17.25" customHeight="1">
      <c r="B51" s="1022" t="s">
        <v>2294</v>
      </c>
      <c r="C51" s="1023"/>
      <c r="D51" s="1023"/>
      <c r="E51" s="1023"/>
      <c r="F51" s="1024"/>
      <c r="G51" s="1050" t="str">
        <f>IFERROR(ROUNDDOWN(ROUND(AM5*G50,0)*P5,0)*H53,"")</f>
        <v/>
      </c>
      <c r="H51" s="1050"/>
      <c r="I51" s="1050"/>
      <c r="J51" s="1050"/>
      <c r="K51" s="148" t="s">
        <v>2289</v>
      </c>
      <c r="L51" s="1049" t="str">
        <f>IFERROR(ROUNDDOWN(ROUND(AM5*L50,0)*P5,0)*H53,"")</f>
        <v/>
      </c>
      <c r="M51" s="1050"/>
      <c r="N51" s="1050"/>
      <c r="O51" s="1050"/>
      <c r="P51" s="148" t="s">
        <v>2289</v>
      </c>
      <c r="Q51" s="1049" t="str">
        <f>IFERROR(ROUNDDOWN(ROUND(AM5*Q50,0)*P5,0)*H53,"")</f>
        <v/>
      </c>
      <c r="R51" s="1050"/>
      <c r="S51" s="1050"/>
      <c r="T51" s="1050"/>
      <c r="U51" s="149" t="s">
        <v>2289</v>
      </c>
      <c r="V51" s="1158">
        <f>IFERROR(SUM(G51,L51,Q51),"")</f>
        <v>0</v>
      </c>
      <c r="W51" s="1159"/>
      <c r="X51" s="1159"/>
      <c r="Y51" s="1159"/>
      <c r="Z51" s="150" t="s">
        <v>2289</v>
      </c>
      <c r="AB51" s="151"/>
      <c r="AC51" s="1049" t="str">
        <f>IFERROR(ROUNDDOWN(ROUND(AM5*AC50,0)*P5,0)*AD53,"")</f>
        <v/>
      </c>
      <c r="AD51" s="1050"/>
      <c r="AE51" s="1050"/>
      <c r="AF51" s="1050"/>
      <c r="AG51" s="1050"/>
      <c r="AH51" s="149" t="s">
        <v>2289</v>
      </c>
      <c r="AS51" s="1011" t="str">
        <f>IFERROR(ROUNDDOWN(ROUND(AM5*(G50-B10),0)*P5,0)*H53,"")</f>
        <v/>
      </c>
      <c r="AT51" s="1011"/>
      <c r="AU51" s="1011"/>
      <c r="AV51" s="1011"/>
      <c r="AW51" s="1011" t="str">
        <f>IFERROR(ROUNDDOWN(ROUND(AM5*(L50-G10),0)*P5,0)*H53,"")</f>
        <v/>
      </c>
      <c r="AX51" s="1011"/>
      <c r="AY51" s="1011"/>
      <c r="AZ51" s="1011"/>
      <c r="BA51" s="1011" t="str">
        <f>IFERROR(ROUNDDOWN(ROUND(AM5*(Q50-L10),0)*P5,0)*H53,"")</f>
        <v/>
      </c>
      <c r="BB51" s="1011"/>
      <c r="BC51" s="1011"/>
      <c r="BD51" s="1011"/>
      <c r="BE51" s="1011" t="str">
        <f>IFERROR(ROUNDDOWN(ROUND(AM5*(AC50-Q10),0)*P5,0)*AD53,"")</f>
        <v/>
      </c>
      <c r="BF51" s="1011"/>
      <c r="BG51" s="1011"/>
      <c r="BH51" s="1011"/>
      <c r="BI51" s="1011">
        <f>SUM(AS51:BH51)</f>
        <v>0</v>
      </c>
      <c r="BJ51" s="1011"/>
      <c r="BK51" s="1011"/>
      <c r="BL51" s="1011"/>
      <c r="BM51" s="241"/>
      <c r="BN51" s="1011" t="str">
        <f>IFERROR(ROUNDDOWN(ROUNDDOWN(ROUND(AM5*(VLOOKUP(Y5,【参考】数式用!$A$5:$AB$27,14,FALSE)),0)*P5,0)*AD53*0.5,0),"")</f>
        <v/>
      </c>
      <c r="BO51" s="1011"/>
      <c r="BP51" s="1011"/>
      <c r="BQ51" s="1011"/>
      <c r="BR51" s="1011"/>
      <c r="BS51" s="1011"/>
      <c r="BT51" s="241"/>
      <c r="BV51" s="982">
        <f>IF(AND(Q49="ベア加算なし",BA48="ベア加算"),ROUNDDOWN(ROUND(AM5*VLOOKUP(Y5,【参考】数式用!$A$5:$AB$27,9,FALSE),0)*P5,0)*AD53,0)</f>
        <v>0</v>
      </c>
      <c r="BW51" s="983"/>
      <c r="BX51" s="983"/>
      <c r="BY51" s="983"/>
      <c r="BZ51" s="983"/>
      <c r="CA51" s="984"/>
      <c r="CD51" s="242"/>
    </row>
    <row r="52" spans="2:82" ht="13.5" customHeight="1">
      <c r="B52" s="1022"/>
      <c r="C52" s="1023"/>
      <c r="D52" s="1023"/>
      <c r="E52" s="1023"/>
      <c r="F52" s="1024"/>
      <c r="G52" s="1053" t="str">
        <f>IFERROR("("&amp;TEXT(G51/H53,"#,##0円")&amp;"/月)","")</f>
        <v/>
      </c>
      <c r="H52" s="1048"/>
      <c r="I52" s="1048"/>
      <c r="J52" s="1048"/>
      <c r="K52" s="1048"/>
      <c r="L52" s="1048" t="str">
        <f>IFERROR("("&amp;TEXT(L51/H53,"#,##0円")&amp;"/月)","")</f>
        <v/>
      </c>
      <c r="M52" s="1048"/>
      <c r="N52" s="1048"/>
      <c r="O52" s="1048"/>
      <c r="P52" s="1048"/>
      <c r="Q52" s="1048" t="str">
        <f>IFERROR("("&amp;TEXT(Q51/H53,"#,##0円")&amp;"/月)","")</f>
        <v/>
      </c>
      <c r="R52" s="1048"/>
      <c r="S52" s="1048"/>
      <c r="T52" s="1048"/>
      <c r="U52" s="1048"/>
      <c r="V52" s="1048" t="str">
        <f>IFERROR("("&amp;TEXT(V51/H53,"#,##0円")&amp;"/月)","")</f>
        <v>(0円/月)</v>
      </c>
      <c r="W52" s="1048"/>
      <c r="X52" s="1048"/>
      <c r="Y52" s="1048"/>
      <c r="Z52" s="1048"/>
      <c r="AB52" s="151"/>
      <c r="AC52" s="1051" t="str">
        <f>IFERROR("("&amp;TEXT(AC51/AD53,"#,##0円")&amp;"/月)","")</f>
        <v/>
      </c>
      <c r="AD52" s="1052"/>
      <c r="AE52" s="1052"/>
      <c r="AF52" s="1052"/>
      <c r="AG52" s="1052"/>
      <c r="AH52" s="1053"/>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2" ht="6" customHeight="1">
      <c r="BX54" s="248"/>
    </row>
    <row r="55" spans="2:82" ht="18" customHeight="1"/>
    <row r="56" spans="2:82" ht="23.25" customHeight="1">
      <c r="U56" s="1131" t="s">
        <v>244</v>
      </c>
      <c r="V56" s="1131"/>
      <c r="W56" s="1131"/>
      <c r="X56" s="1131"/>
      <c r="Y56" s="1131"/>
      <c r="Z56" s="1131"/>
      <c r="AA56" s="245"/>
      <c r="AB56" s="249"/>
      <c r="AC56" s="1131" t="str">
        <f>IF(F15=4,"R6.4～R6.5",IF(F15=5,"R6.5",""))</f>
        <v>R6.4～R6.5</v>
      </c>
      <c r="AD56" s="1131"/>
      <c r="AE56" s="1131"/>
      <c r="AF56" s="1131"/>
      <c r="AG56" s="1131"/>
      <c r="AH56" s="1131"/>
      <c r="AI56" s="250"/>
      <c r="AJ56" s="249"/>
      <c r="AK56" s="1131" t="str">
        <f>IF(OR(F15=4,F15=5),"R6.6","R"&amp;D15&amp;"."&amp;F15)&amp;"～R"&amp;K15&amp;"."&amp;M15</f>
        <v>R6.6～R7.3</v>
      </c>
      <c r="AL56" s="1131"/>
      <c r="AM56" s="1131"/>
      <c r="AN56" s="1131"/>
      <c r="AO56" s="1131"/>
      <c r="AP56" s="1131"/>
      <c r="AQ56" s="245"/>
      <c r="AR56" s="245"/>
      <c r="AS56" s="1169" t="s">
        <v>2420</v>
      </c>
      <c r="AT56" s="1169"/>
      <c r="AU56" s="1169"/>
      <c r="AV56" s="1169"/>
      <c r="AW56" s="1169" t="s">
        <v>2419</v>
      </c>
      <c r="AX56" s="1169"/>
      <c r="AY56" s="1169"/>
      <c r="AZ56" s="1169"/>
    </row>
    <row r="57" spans="2:82" ht="15.95" customHeight="1">
      <c r="U57" s="1012" t="s">
        <v>2203</v>
      </c>
      <c r="V57" s="1012"/>
      <c r="W57" s="1012"/>
      <c r="X57" s="1012"/>
      <c r="Y57" s="1012"/>
      <c r="Z57" s="527" t="str">
        <f>IF(AND(B9&lt;&gt;"処遇加算なし",F15=4),IF(V21="✓",1,IF(V22="✓",2,"")),"")</f>
        <v/>
      </c>
      <c r="AA57" s="245"/>
      <c r="AB57" s="249"/>
      <c r="AC57" s="1012" t="s">
        <v>2203</v>
      </c>
      <c r="AD57" s="1012"/>
      <c r="AE57" s="1012"/>
      <c r="AF57" s="1012"/>
      <c r="AG57" s="1012"/>
      <c r="AH57" s="170">
        <f>IF(AND(F15&lt;&gt;4,F15&lt;&gt;5),0,IF(AT8="○",1,0))</f>
        <v>0</v>
      </c>
      <c r="AI57" s="253"/>
      <c r="AJ57" s="249"/>
      <c r="AK57" s="1012" t="s">
        <v>2203</v>
      </c>
      <c r="AL57" s="1012"/>
      <c r="AM57" s="1012"/>
      <c r="AN57" s="1012"/>
      <c r="AO57" s="1012"/>
      <c r="AP57" s="170">
        <f>IF(AT8="○",1,0)</f>
        <v>0</v>
      </c>
      <c r="AQ57" s="245"/>
      <c r="AR57" s="245"/>
      <c r="AS57" s="1177"/>
      <c r="AT57" s="1177"/>
      <c r="AU57" s="1177"/>
      <c r="AV57" s="1177"/>
      <c r="AW57" s="1170"/>
      <c r="AX57" s="1170"/>
      <c r="AY57" s="1170"/>
      <c r="AZ57" s="1170"/>
      <c r="BD57" s="251"/>
      <c r="BF57" s="251"/>
      <c r="BG57" s="251"/>
      <c r="BH57" s="251"/>
      <c r="BI57" s="251"/>
      <c r="BJ57" s="251"/>
      <c r="BK57" s="251"/>
      <c r="BL57" s="251"/>
      <c r="BM57" s="251"/>
      <c r="BN57" s="251"/>
      <c r="BO57" s="251"/>
      <c r="BP57" s="251"/>
      <c r="BQ57" s="251"/>
      <c r="BR57" s="251"/>
      <c r="BS57" s="251"/>
      <c r="BT57" s="251"/>
      <c r="BV57" s="254"/>
    </row>
    <row r="58" spans="2:82" ht="15.95" customHeight="1">
      <c r="U58" s="1130" t="s">
        <v>2204</v>
      </c>
      <c r="V58" s="1130"/>
      <c r="W58" s="1130"/>
      <c r="X58" s="1130"/>
      <c r="Y58" s="1130"/>
      <c r="Z58" s="527" t="str">
        <f>IF(AND(B9&lt;&gt;"処遇加算なし",F15=4),IF(V24="✓",1,IF(V25="✓",2,IF(V26="✓",3,""))),"")</f>
        <v/>
      </c>
      <c r="AA58" s="245"/>
      <c r="AB58" s="249"/>
      <c r="AC58" s="1130" t="s">
        <v>2204</v>
      </c>
      <c r="AD58" s="1130"/>
      <c r="AE58" s="1130"/>
      <c r="AF58" s="1130"/>
      <c r="AG58" s="1130"/>
      <c r="AH58" s="170">
        <f>IF(AND(F15&lt;&gt;4,F15&lt;&gt;5),0,IF(AU8="○",1,3))</f>
        <v>3</v>
      </c>
      <c r="AI58" s="253"/>
      <c r="AJ58" s="249"/>
      <c r="AK58" s="1130" t="s">
        <v>2204</v>
      </c>
      <c r="AL58" s="1130"/>
      <c r="AM58" s="1130"/>
      <c r="AN58" s="1130"/>
      <c r="AO58" s="1130"/>
      <c r="AP58" s="170">
        <f>IF(AU8="○",1,3)</f>
        <v>3</v>
      </c>
      <c r="AQ58" s="245"/>
      <c r="AR58" s="245"/>
      <c r="AS58" s="1012" t="str">
        <f>IF(OR(AND(Z58=1,AH58=3),AND(Z58=1,AP58=3),AND(Z58=2,AH58=3,AH59=3),AND(Z58=2,AP58=3,AP59=3)),"○","")</f>
        <v/>
      </c>
      <c r="AT58" s="1012"/>
      <c r="AU58" s="1012"/>
      <c r="AV58" s="1012"/>
      <c r="AW58" s="1012" t="str">
        <f>IF(OR(AND(Z58=1,AH58=2),AND(Z58=1,AP58=2),AND(Z58=2,AH58=2,AH59=2),AND(Z58=2,AP58=2,AP59=2)),"○","")</f>
        <v/>
      </c>
      <c r="AX58" s="1012"/>
      <c r="AY58" s="1012"/>
      <c r="AZ58" s="1012"/>
      <c r="BD58" s="251"/>
      <c r="BF58" s="251"/>
      <c r="BG58" s="251"/>
      <c r="BH58" s="251"/>
      <c r="BI58" s="251"/>
      <c r="BJ58" s="251"/>
      <c r="BK58" s="251"/>
      <c r="BL58" s="251"/>
      <c r="BM58" s="251"/>
      <c r="BN58" s="251"/>
      <c r="BO58" s="251"/>
      <c r="BP58" s="251"/>
      <c r="BQ58" s="251"/>
      <c r="BR58" s="251"/>
      <c r="BS58" s="251"/>
      <c r="BT58" s="251"/>
      <c r="BV58" s="254"/>
    </row>
    <row r="59" spans="2:82" ht="15.95" customHeight="1">
      <c r="U59" s="1130" t="s">
        <v>2205</v>
      </c>
      <c r="V59" s="1130"/>
      <c r="W59" s="1130"/>
      <c r="X59" s="1130"/>
      <c r="Y59" s="1130"/>
      <c r="Z59" s="527" t="str">
        <f>IF(AND(B9&lt;&gt;"処遇加算なし",F15=4),IF(V28="✓",1,IF(V29="✓",2,IF(V30="✓",3,""))),"")</f>
        <v/>
      </c>
      <c r="AA59" s="245"/>
      <c r="AB59" s="249"/>
      <c r="AC59" s="1130" t="s">
        <v>2205</v>
      </c>
      <c r="AD59" s="1130"/>
      <c r="AE59" s="1130"/>
      <c r="AF59" s="1130"/>
      <c r="AG59" s="1130"/>
      <c r="AH59" s="170">
        <f>IF(AND(F15&lt;&gt;4,F15&lt;&gt;5),0,IF(AV8="○",1,3))</f>
        <v>3</v>
      </c>
      <c r="AI59" s="253"/>
      <c r="AJ59" s="249"/>
      <c r="AK59" s="1130" t="s">
        <v>2205</v>
      </c>
      <c r="AL59" s="1130"/>
      <c r="AM59" s="1130"/>
      <c r="AN59" s="1130"/>
      <c r="AO59" s="1130"/>
      <c r="AP59" s="170">
        <f>IF(AV8="○",1,3)</f>
        <v>3</v>
      </c>
      <c r="AQ59" s="245"/>
      <c r="AR59" s="245"/>
      <c r="AS59" s="1012" t="str">
        <f>IF(OR(AND(Z59=1,AH59=3),AND(Z59=1,AP59=3),AND(Z59=2,AH58=3,AH59=3),AND(Z59=2,AP58=3,AP59=3)),"○","")</f>
        <v/>
      </c>
      <c r="AT59" s="1012"/>
      <c r="AU59" s="1012"/>
      <c r="AV59" s="1012"/>
      <c r="AW59" s="1012" t="str">
        <f>IF(OR(AND(Z59=1,AH58=2),AND(Z59=1,AP58=2),AND(Z59=2,AH58=2,AH59=2),AND(Z59=2,AP58=2,AP59=2)),"○","")</f>
        <v/>
      </c>
      <c r="AX59" s="1012"/>
      <c r="AY59" s="1012"/>
      <c r="AZ59" s="1012"/>
      <c r="BD59" s="251"/>
      <c r="BF59" s="251"/>
      <c r="BG59" s="251"/>
      <c r="BH59" s="251"/>
      <c r="BI59" s="251"/>
      <c r="BJ59" s="251"/>
      <c r="BK59" s="251"/>
      <c r="BL59" s="251"/>
      <c r="BM59" s="251"/>
      <c r="BN59" s="251"/>
      <c r="BO59" s="251"/>
      <c r="BP59" s="251"/>
      <c r="BQ59" s="251"/>
      <c r="BR59" s="251"/>
      <c r="BS59" s="251"/>
      <c r="BT59" s="251"/>
      <c r="BV59" s="254"/>
    </row>
    <row r="60" spans="2:82" ht="15.95" customHeight="1">
      <c r="U60" s="1130" t="s">
        <v>2206</v>
      </c>
      <c r="V60" s="1130"/>
      <c r="W60" s="1130"/>
      <c r="X60" s="1130"/>
      <c r="Y60" s="1130"/>
      <c r="Z60" s="527" t="str">
        <f>IF(AND(B9&lt;&gt;"処遇加算なし",F15=4),IF(V32="✓",1,IF(V33="✓",2,"")),"")</f>
        <v/>
      </c>
      <c r="AA60" s="245"/>
      <c r="AB60" s="249"/>
      <c r="AC60" s="1130" t="s">
        <v>2206</v>
      </c>
      <c r="AD60" s="1130"/>
      <c r="AE60" s="1130"/>
      <c r="AF60" s="1130"/>
      <c r="AG60" s="1130"/>
      <c r="AH60" s="170">
        <f>IF(AND(F15&lt;&gt;4,F15&lt;&gt;5),0,IF(AW8="○",1,3))</f>
        <v>3</v>
      </c>
      <c r="AI60" s="253"/>
      <c r="AJ60" s="249"/>
      <c r="AK60" s="1130" t="s">
        <v>2206</v>
      </c>
      <c r="AL60" s="1130"/>
      <c r="AM60" s="1130"/>
      <c r="AN60" s="1130"/>
      <c r="AO60" s="1130"/>
      <c r="AP60" s="170">
        <f>IF(AW8="○",1,3)</f>
        <v>3</v>
      </c>
      <c r="AQ60" s="245"/>
      <c r="AR60" s="245"/>
      <c r="AS60" s="1171" t="str">
        <f>IF(OR(AND(Z60=1,AH60=3),AND(Z60=1,AP60=3)),"○","")</f>
        <v/>
      </c>
      <c r="AT60" s="1171"/>
      <c r="AU60" s="1171"/>
      <c r="AV60" s="1171"/>
      <c r="AW60" s="1171" t="str">
        <f>IF(OR(AND(Z60=1,AH60=2),AND(Z60=1,AP60=2)),"○","")</f>
        <v/>
      </c>
      <c r="AX60" s="1171"/>
      <c r="AY60" s="1171"/>
      <c r="AZ60" s="1171"/>
      <c r="BD60" s="251"/>
      <c r="BF60" s="251"/>
      <c r="BG60" s="251"/>
      <c r="BH60" s="251"/>
      <c r="BI60" s="251"/>
      <c r="BJ60" s="251"/>
      <c r="BK60" s="251"/>
      <c r="BL60" s="251"/>
      <c r="BM60" s="251"/>
      <c r="BN60" s="251"/>
      <c r="BO60" s="251"/>
      <c r="BP60" s="251"/>
      <c r="BQ60" s="251"/>
      <c r="BR60" s="251"/>
      <c r="BS60" s="251"/>
      <c r="BT60" s="251"/>
      <c r="BV60" s="254"/>
    </row>
    <row r="61" spans="2:82" ht="15.95" customHeight="1">
      <c r="U61" s="1130" t="s">
        <v>2207</v>
      </c>
      <c r="V61" s="1130"/>
      <c r="W61" s="1130"/>
      <c r="X61" s="1130"/>
      <c r="Y61" s="1130"/>
      <c r="Z61" s="527" t="str">
        <f>IF(AND(B9&lt;&gt;"処遇加算なし",F15=4),IF(V36="✓",1,IF(V37="✓",2,"")),"")</f>
        <v/>
      </c>
      <c r="AA61" s="245"/>
      <c r="AB61" s="249"/>
      <c r="AC61" s="1130" t="s">
        <v>2207</v>
      </c>
      <c r="AD61" s="1130"/>
      <c r="AE61" s="1130"/>
      <c r="AF61" s="1130"/>
      <c r="AG61" s="1130"/>
      <c r="AH61" s="170">
        <f>IF(AND(F15&lt;&gt;4,F15&lt;&gt;5),0,IF(AX8="○",1,2))</f>
        <v>2</v>
      </c>
      <c r="AI61" s="253"/>
      <c r="AJ61" s="249"/>
      <c r="AK61" s="1130" t="s">
        <v>2207</v>
      </c>
      <c r="AL61" s="1130"/>
      <c r="AM61" s="1130"/>
      <c r="AN61" s="1130"/>
      <c r="AO61" s="1130"/>
      <c r="AP61" s="170">
        <f>IF(AX8="○",1,2)</f>
        <v>2</v>
      </c>
      <c r="AQ61" s="245"/>
      <c r="AR61" s="245"/>
      <c r="AS61" s="1012" t="str">
        <f>IF(OR(AND(Z61=1,AH61=2),AND(Z61=1,AP61=2)),"○","")</f>
        <v/>
      </c>
      <c r="AT61" s="1012"/>
      <c r="AU61" s="1012"/>
      <c r="AV61" s="1012"/>
      <c r="AW61" s="1172" t="str">
        <f>IF(OR((AD61-AL61)&lt;0,(AD61-AT61)&lt;0),"!","")</f>
        <v/>
      </c>
      <c r="AX61" s="1172"/>
      <c r="AY61" s="1172"/>
      <c r="AZ61" s="1172"/>
      <c r="BD61" s="251"/>
      <c r="BF61" s="251"/>
      <c r="BG61" s="251"/>
      <c r="BH61" s="251"/>
      <c r="BI61" s="251"/>
      <c r="BJ61" s="251"/>
      <c r="BK61" s="251"/>
      <c r="BL61" s="251"/>
      <c r="BM61" s="251"/>
      <c r="BN61" s="251"/>
      <c r="BO61" s="251"/>
      <c r="BP61" s="251"/>
      <c r="BQ61" s="251"/>
      <c r="BR61" s="251"/>
      <c r="BS61" s="251"/>
      <c r="BT61" s="251"/>
      <c r="BV61" s="254"/>
    </row>
    <row r="62" spans="2:82" ht="15.95" customHeight="1">
      <c r="U62" s="1130" t="s">
        <v>2208</v>
      </c>
      <c r="V62" s="1130"/>
      <c r="W62" s="1130"/>
      <c r="X62" s="1130"/>
      <c r="Y62" s="1130"/>
      <c r="Z62" s="527" t="str">
        <f>IF(AND(B9&lt;&gt;"処遇加算なし",F15=4),IF(V40="✓",1,IF(V41="✓",2,"")),"")</f>
        <v/>
      </c>
      <c r="AA62" s="245"/>
      <c r="AB62" s="249"/>
      <c r="AC62" s="1130" t="s">
        <v>2208</v>
      </c>
      <c r="AD62" s="1130"/>
      <c r="AE62" s="1130"/>
      <c r="AF62" s="1130"/>
      <c r="AG62" s="1130"/>
      <c r="AH62" s="170">
        <f>IF(AND(F15&lt;&gt;4,F15&lt;&gt;5),0,IF(AY8="○",1,2))</f>
        <v>2</v>
      </c>
      <c r="AI62" s="253"/>
      <c r="AJ62" s="249"/>
      <c r="AK62" s="1130" t="s">
        <v>2208</v>
      </c>
      <c r="AL62" s="1130"/>
      <c r="AM62" s="1130"/>
      <c r="AN62" s="1130"/>
      <c r="AO62" s="1130"/>
      <c r="AP62" s="170">
        <f>IF(AY8="○",1,2)</f>
        <v>2</v>
      </c>
      <c r="AQ62" s="245"/>
      <c r="AR62" s="245"/>
      <c r="AS62" s="1012" t="str">
        <f>IF(OR(AND(Z62=1,AH62=2),AND(Z62=1,AP62=2)),"○","")</f>
        <v/>
      </c>
      <c r="AT62" s="1012"/>
      <c r="AU62" s="1012"/>
      <c r="AV62" s="1012"/>
      <c r="AW62" s="1172" t="str">
        <f>IF(OR((AD62-AL62)&lt;0,(AD62-AT62)&lt;0),"!","")</f>
        <v/>
      </c>
      <c r="AX62" s="1172"/>
      <c r="AY62" s="1172"/>
      <c r="AZ62" s="1172"/>
      <c r="BD62" s="251"/>
      <c r="BF62" s="251"/>
      <c r="BG62" s="251"/>
      <c r="BH62" s="251"/>
      <c r="BI62" s="251"/>
      <c r="BJ62" s="251"/>
      <c r="BK62" s="251"/>
      <c r="BL62" s="251"/>
      <c r="BM62" s="251"/>
      <c r="BN62" s="251"/>
      <c r="BO62" s="251"/>
      <c r="BP62" s="251"/>
      <c r="BQ62" s="251"/>
      <c r="BR62" s="251"/>
      <c r="BS62" s="251"/>
      <c r="BT62" s="251"/>
      <c r="BV62" s="254"/>
    </row>
    <row r="63" spans="2:82" ht="15.95" customHeight="1">
      <c r="U63" s="1012" t="s">
        <v>2209</v>
      </c>
      <c r="V63" s="1012"/>
      <c r="W63" s="1012"/>
      <c r="X63" s="1012"/>
      <c r="Y63" s="1012"/>
      <c r="Z63" s="527" t="str">
        <f>IF(AND(B9&lt;&gt;"処遇加算なし",F15=4),IF(V44="✓",1,IF(V45="✓",2,"")),"")</f>
        <v/>
      </c>
      <c r="AA63" s="245"/>
      <c r="AB63" s="249"/>
      <c r="AC63" s="1012" t="s">
        <v>2209</v>
      </c>
      <c r="AD63" s="1012"/>
      <c r="AE63" s="1012"/>
      <c r="AF63" s="1012"/>
      <c r="AG63" s="1012"/>
      <c r="AH63" s="170">
        <f>IF(AND(F15&lt;&gt;4,F15&lt;&gt;5),0,IF(AZ8="○",1,2))</f>
        <v>2</v>
      </c>
      <c r="AI63" s="253"/>
      <c r="AJ63" s="249"/>
      <c r="AK63" s="1012" t="s">
        <v>2209</v>
      </c>
      <c r="AL63" s="1012"/>
      <c r="AM63" s="1012"/>
      <c r="AN63" s="1012"/>
      <c r="AO63" s="1012"/>
      <c r="AP63" s="170">
        <f>IF(AZ8="○",1,2)</f>
        <v>2</v>
      </c>
      <c r="AQ63" s="245"/>
      <c r="AR63" s="245"/>
      <c r="AS63" s="1012" t="str">
        <f>IF(OR(AND(Z63=1,AH63=2),AND(Z63=1,AP63=2)),"○","")</f>
        <v/>
      </c>
      <c r="AT63" s="1012"/>
      <c r="AU63" s="1012"/>
      <c r="AV63" s="1012"/>
      <c r="AW63" s="1172" t="str">
        <f>IF(OR((AD63-AL63)&lt;0,(AD63-AT63)&lt;0),"!","")</f>
        <v/>
      </c>
      <c r="AX63" s="1172"/>
      <c r="AY63" s="1172"/>
      <c r="AZ63" s="1172"/>
      <c r="BD63" s="251"/>
      <c r="BF63" s="251"/>
      <c r="BG63" s="251"/>
      <c r="BH63" s="251"/>
      <c r="BI63" s="251"/>
      <c r="BJ63" s="251"/>
      <c r="BK63" s="251"/>
      <c r="BL63" s="251"/>
      <c r="BM63" s="251"/>
      <c r="BN63" s="251"/>
      <c r="BO63" s="251"/>
      <c r="BP63" s="251"/>
      <c r="BQ63" s="251"/>
      <c r="BR63" s="251"/>
      <c r="BS63" s="251"/>
      <c r="BT63" s="251"/>
      <c r="BV63" s="254"/>
    </row>
    <row r="64" spans="2:82" ht="15.95" customHeight="1">
      <c r="BD64" s="197"/>
      <c r="BE64" s="197"/>
      <c r="BF64" s="197"/>
      <c r="BG64" s="197"/>
      <c r="BH64" s="197"/>
      <c r="BI64" s="197"/>
      <c r="BJ64" s="197"/>
      <c r="BK64" s="197"/>
      <c r="BL64" s="197"/>
      <c r="BM64" s="197"/>
      <c r="BN64" s="197"/>
      <c r="BO64" s="197"/>
      <c r="BP64" s="197"/>
      <c r="BQ64" s="197"/>
      <c r="BR64" s="197"/>
      <c r="BS64" s="197"/>
      <c r="BT64" s="197"/>
    </row>
    <row r="65" spans="20:59" ht="15.95" customHeight="1">
      <c r="BG65" s="197"/>
    </row>
    <row r="66" spans="20:59" ht="15.95" customHeight="1"/>
    <row r="67" spans="20:59" ht="15.95" customHeight="1">
      <c r="T67" s="171">
        <f>SUM(事業所個票８!BU51)</f>
        <v>0</v>
      </c>
    </row>
    <row r="68" spans="20:59" ht="15.95" customHeight="1"/>
    <row r="69" spans="20:59" ht="15.95" customHeight="1"/>
    <row r="70" spans="20:59" ht="15.95" customHeight="1"/>
    <row r="71" spans="20:59" ht="15.95" customHeight="1"/>
    <row r="72" spans="20:59" ht="15.95" customHeight="1"/>
    <row r="73" spans="20:59" ht="15.95" customHeight="1"/>
  </sheetData>
  <sheetProtection algorithmName="SHA-512" hashValue="JzEZvH05uaUma/bUXQsGQUjbwAHnHHejIeGOpT0WeoEexP5/VDGl45AoeKZN+qJ8QDSYpbp2ncv1GFYrW95D3w==" saltValue="cCeP2dwjjro6XAvtD8qptA=="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9:F9"/>
    <mergeCell ref="G9:K9"/>
    <mergeCell ref="L9:P9"/>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s>
  <phoneticPr fontId="6"/>
  <conditionalFormatting sqref="AS44:BH45">
    <cfRule type="expression" dxfId="92" priority="26">
      <formula>OR($AS$44="－",$AS$44="")</formula>
    </cfRule>
  </conditionalFormatting>
  <conditionalFormatting sqref="V21:AP22">
    <cfRule type="expression" dxfId="91" priority="29">
      <formula>$L$9="ベア加算"</formula>
    </cfRule>
  </conditionalFormatting>
  <conditionalFormatting sqref="B21:U22">
    <cfRule type="expression" dxfId="90" priority="30">
      <formula>$L$9="ベア加算"</formula>
    </cfRule>
  </conditionalFormatting>
  <conditionalFormatting sqref="B12:S12">
    <cfRule type="expression" dxfId="89" priority="25">
      <formula>OR($B$9="",$G$9="",$L$9="")</formula>
    </cfRule>
  </conditionalFormatting>
  <conditionalFormatting sqref="V10:AP12">
    <cfRule type="expression" dxfId="88" priority="24">
      <formula>$V$11=""</formula>
    </cfRule>
  </conditionalFormatting>
  <conditionalFormatting sqref="V13:AP16">
    <cfRule type="expression" dxfId="87" priority="23">
      <formula>$V$14=""</formula>
    </cfRule>
  </conditionalFormatting>
  <conditionalFormatting sqref="AS20:BH22">
    <cfRule type="expression" dxfId="86" priority="31">
      <formula>OR($AS$20="－",$AS$20="")</formula>
    </cfRule>
  </conditionalFormatting>
  <conditionalFormatting sqref="AT14:AZ16">
    <cfRule type="expression" dxfId="85" priority="22">
      <formula>$V$14=""</formula>
    </cfRule>
  </conditionalFormatting>
  <conditionalFormatting sqref="AT11:AZ12">
    <cfRule type="expression" dxfId="84" priority="21">
      <formula>$V$11=""</formula>
    </cfRule>
  </conditionalFormatting>
  <conditionalFormatting sqref="P5:R5">
    <cfRule type="expression" dxfId="83" priority="20">
      <formula>OR($Y$5="訪問型サービス（総合事業）",$Y$5="通所型サービス（総合事業）")</formula>
    </cfRule>
  </conditionalFormatting>
  <conditionalFormatting sqref="P15">
    <cfRule type="expression" dxfId="82" priority="19">
      <formula>OR($P$15&lt;1,$P$15&gt;12)</formula>
    </cfRule>
  </conditionalFormatting>
  <conditionalFormatting sqref="B8:S8 V7:Z16 AA8:AP9 AA11:AP12 AA14:AP16 V20:Z45 B10:S11 Q9:S9">
    <cfRule type="expression" dxfId="81" priority="18">
      <formula>$F$15&lt;&gt;4</formula>
    </cfRule>
  </conditionalFormatting>
  <conditionalFormatting sqref="AA21:AB45 AA48:AB50">
    <cfRule type="expression" dxfId="80" priority="33">
      <formula>AND($F$15&lt;&gt;4,$F$15&lt;&gt;5)</formula>
    </cfRule>
  </conditionalFormatting>
  <conditionalFormatting sqref="AC20:AH45">
    <cfRule type="expression" dxfId="79" priority="6">
      <formula>AND($F$15&lt;&gt;4,$F$15&lt;&gt;5)</formula>
    </cfRule>
  </conditionalFormatting>
  <conditionalFormatting sqref="V7:Z16 AA8:AP9 AA11:AP12 AA14:AP16 V20:Z45">
    <cfRule type="expression" dxfId="78" priority="17">
      <formula>$B$9="処遇加算なし"</formula>
    </cfRule>
  </conditionalFormatting>
  <conditionalFormatting sqref="Q9:S9">
    <cfRule type="expression" dxfId="77" priority="16">
      <formula>$B$9="処遇加算なし"</formula>
    </cfRule>
  </conditionalFormatting>
  <conditionalFormatting sqref="G10:S11">
    <cfRule type="expression" dxfId="76" priority="15">
      <formula>$B$9="処遇加算なし"</formula>
    </cfRule>
  </conditionalFormatting>
  <conditionalFormatting sqref="AD24:AH24">
    <cfRule type="expression" dxfId="75" priority="14">
      <formula>AND($F$15&lt;&gt;4,$F$15&lt;&gt;5)</formula>
    </cfRule>
  </conditionalFormatting>
  <conditionalFormatting sqref="AD28:AH28">
    <cfRule type="expression" dxfId="74" priority="13">
      <formula>AND($F$15&lt;&gt;4,$F$15&lt;&gt;5)</formula>
    </cfRule>
  </conditionalFormatting>
  <conditionalFormatting sqref="AD32:AH32">
    <cfRule type="expression" dxfId="73" priority="12">
      <formula>AND($F$15&lt;&gt;4,$F$15&lt;&gt;5)</formula>
    </cfRule>
  </conditionalFormatting>
  <conditionalFormatting sqref="AS24:BH26">
    <cfRule type="expression" dxfId="72" priority="11">
      <formula>OR($AS$24="－",$AS$24="")</formula>
    </cfRule>
  </conditionalFormatting>
  <conditionalFormatting sqref="AS28:BH30">
    <cfRule type="expression" dxfId="71" priority="10">
      <formula>OR($AS$28="－",$AS$28="")</formula>
    </cfRule>
  </conditionalFormatting>
  <conditionalFormatting sqref="AS32:BH34">
    <cfRule type="expression" dxfId="70" priority="9">
      <formula>OR($AS$32="－",$AS$32="")</formula>
    </cfRule>
  </conditionalFormatting>
  <conditionalFormatting sqref="AL41:AP41">
    <cfRule type="expression" dxfId="69" priority="8">
      <formula>$AP$62=2</formula>
    </cfRule>
  </conditionalFormatting>
  <conditionalFormatting sqref="AD41:AH41">
    <cfRule type="expression" dxfId="68" priority="7">
      <formula>$AH$62=2</formula>
    </cfRule>
  </conditionalFormatting>
  <conditionalFormatting sqref="AG37:AH37">
    <cfRule type="expression" dxfId="67"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66"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65" priority="4">
      <formula>$F$15&lt;&gt;4</formula>
    </cfRule>
  </conditionalFormatting>
  <conditionalFormatting sqref="G9:P9">
    <cfRule type="expression" dxfId="64" priority="3">
      <formula>$B$9="処遇加算なし"</formula>
    </cfRule>
  </conditionalFormatting>
  <conditionalFormatting sqref="AS36:BH38">
    <cfRule type="expression" dxfId="63" priority="2">
      <formula>OR($AS$36="－",$AS$36="")</formula>
    </cfRule>
  </conditionalFormatting>
  <conditionalFormatting sqref="AS40:BH42">
    <cfRule type="expression" dxfId="62" priority="1">
      <formula>OR($AS$40="－",$AS$40="")</formula>
    </cfRule>
  </conditionalFormatting>
  <dataValidations count="8">
    <dataValidation type="whole" operator="greaterThanOrEqual" allowBlank="1" showInputMessage="1" showErrorMessage="1" prompt="要件を満たす職員数を記入してください。" sqref="AG37:AH37 AO37:AP37" xr:uid="{EBB3E3CD-4CF6-47F5-A228-EF33BEF12F6A}">
      <formula1>0</formula1>
    </dataValidation>
    <dataValidation type="list" allowBlank="1" showInputMessage="1" showErrorMessage="1" sqref="AL41:AP41" xr:uid="{6C1713D9-C80D-4726-B1E3-1341EFC71F20}">
      <formula1>INDIRECT(BF1)</formula1>
    </dataValidation>
    <dataValidation type="list" allowBlank="1" showInputMessage="1" showErrorMessage="1" sqref="AD41:AH41" xr:uid="{190B9A1C-C37E-48FC-9823-B9DBC0396BBA}">
      <formula1>INDIRECT(BF1)</formula1>
    </dataValidation>
    <dataValidation type="textLength" operator="equal" allowBlank="1" showInputMessage="1" showErrorMessage="1" error="10桁の介護保険事業所番号を入力してください。_x000a_（桁数が異なるとエラーになります）" sqref="B5:F5" xr:uid="{C50E8BCA-F534-444A-B3BC-14A1946E880C}">
      <formula1>10</formula1>
    </dataValidation>
    <dataValidation type="list" allowBlank="1" showInputMessage="1" showErrorMessage="1" sqref="K15:K16 D15:D16" xr:uid="{2656A0F2-2BE8-4B7D-981C-D6B775C44002}">
      <formula1>"6,7"</formula1>
    </dataValidation>
    <dataValidation type="list" allowBlank="1" showInputMessage="1" showErrorMessage="1" sqref="M15:M16" xr:uid="{91C17F25-BA2C-4717-A7EE-B71957677CE2}">
      <formula1>"1,2,3,6,7,8,9,10,11,12"</formula1>
    </dataValidation>
    <dataValidation type="list" allowBlank="1" showInputMessage="1" showErrorMessage="1" sqref="M5:O5" xr:uid="{2200D967-2FAF-4C07-9670-F36EB9AEA525}">
      <formula1>INDIRECT(J5)</formula1>
    </dataValidation>
    <dataValidation type="list" allowBlank="1" showInputMessage="1" showErrorMessage="1" sqref="Y5" xr:uid="{F130FBD4-5741-4272-8CA1-FB5756CA00C8}">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90113"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90114"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90115"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90116"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9011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90118"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90119"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90120"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90121"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90122"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90123"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90124"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90125"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90126"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90127"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90128"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90129"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90130"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90131"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90132"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90133"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90134"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90135"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90136"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90137"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90138"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90139"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90140"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90141"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90142"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90143"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90144"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90145"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90146"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90147"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90148"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90149"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90150"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90151"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90152"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90153"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90154"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90155"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9015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90157"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90158"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90159"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90160"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90161"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6E3B932-748B-4A00-8412-E039F0CC9A5F}">
          <x14:formula1>
            <xm:f>【参考】数式用!$B$4:$E$4</xm:f>
          </x14:formula1>
          <xm:sqref>B9:F9</xm:sqref>
        </x14:dataValidation>
        <x14:dataValidation type="list" allowBlank="1" showInputMessage="1" showErrorMessage="1" xr:uid="{47FFD716-CFAE-4234-85D9-D87751310BC6}">
          <x14:formula1>
            <xm:f>【参考】数式用!$F$4:$H$4</xm:f>
          </x14:formula1>
          <xm:sqref>G9</xm:sqref>
        </x14:dataValidation>
        <x14:dataValidation type="list" allowBlank="1" showInputMessage="1" showErrorMessage="1" xr:uid="{0065AB19-F57C-4576-9FB7-E33B1721FFDB}">
          <x14:formula1>
            <xm:f>【参考】数式用!$I$4:$J$4</xm:f>
          </x14:formula1>
          <xm:sqref>L9</xm:sqref>
        </x14:dataValidation>
        <x14:dataValidation type="list" allowBlank="1" showInputMessage="1" showErrorMessage="1" xr:uid="{A0B64943-C47F-4CD2-AABD-DF69E47E1770}">
          <x14:formula1>
            <xm:f>【参考】数式用3!$A$3:$A$49</xm:f>
          </x14:formula1>
          <xm:sqref>J5:L5</xm:sqref>
        </x14:dataValidation>
      </x14:dataValidations>
    </ext>
  </extLst>
</worksheet>
</file>