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stc_地方創生支援\02_公会計\01_顧問・支援\3789_常陸太田市\R5年度\■報告書\4_一般等全体財務書類\"/>
    </mc:Choice>
  </mc:AlternateContent>
  <xr:revisionPtr revIDLastSave="0" documentId="13_ncr:1_{2CE3FC29-16D0-477F-8AEA-F833CEC3E943}" xr6:coauthVersionLast="47" xr6:coauthVersionMax="47" xr10:uidLastSave="{00000000-0000-0000-0000-000000000000}"/>
  <bookViews>
    <workbookView xWindow="28680" yWindow="-120" windowWidth="29040" windowHeight="15720" tabRatio="896" firstSheet="2" activeTab="2" xr2:uid="{00000000-000D-0000-FFFF-FFFF00000000}"/>
  </bookViews>
  <sheets>
    <sheet name="基礎情報" sheetId="14" state="hidden" r:id="rId1"/>
    <sheet name="四表" sheetId="21" state="hidden" r:id="rId2"/>
    <sheet name="資産項目の明細" sheetId="15" r:id="rId3"/>
    <sheet name="投資及び出資金の明細" sheetId="1" r:id="rId4"/>
    <sheet name="基金の明細" sheetId="2" r:id="rId5"/>
    <sheet name="貸付金の明細" sheetId="3" r:id="rId6"/>
    <sheet name="長期延滞債権の明細" sheetId="4" r:id="rId7"/>
    <sheet name="未収金の明細" sheetId="5" r:id="rId8"/>
    <sheet name="地方債の明細" sheetId="6" r:id="rId9"/>
    <sheet name="引当金の明細" sheetId="10" r:id="rId10"/>
    <sheet name="補助金等の明細" sheetId="11" r:id="rId11"/>
    <sheet name="財源の明細" sheetId="12" r:id="rId12"/>
    <sheet name="財源情報の明細" sheetId="17" r:id="rId13"/>
    <sheet name="資金の明細" sheetId="13" r:id="rId14"/>
  </sheets>
  <definedNames>
    <definedName name="AS2DocOpenMode" hidden="1">"AS2DocumentEdit"</definedName>
    <definedName name="_xlnm.Print_Area" localSheetId="9">引当金の明細!$A$1:$F$12</definedName>
    <definedName name="_xlnm.Print_Area" localSheetId="4">基金の明細!$A$1:$G$36</definedName>
    <definedName name="_xlnm.Print_Area" localSheetId="11">財源の明細!$A$1:$E$71</definedName>
    <definedName name="_xlnm.Print_Area" localSheetId="12">財源情報の明細!$A$1:$F$12</definedName>
    <definedName name="_xlnm.Print_Area" localSheetId="2">資産項目の明細!$A$1:$R$49</definedName>
    <definedName name="_xlnm.Print_Area" localSheetId="5">貸付金の明細!$A$1:$F$19</definedName>
    <definedName name="_xlnm.Print_Area" localSheetId="8">地方債の明細!$A$1:$K$51</definedName>
    <definedName name="_xlnm.Print_Area" localSheetId="6">長期延滞債権の明細!$A$1:$C$30</definedName>
    <definedName name="_xlnm.Print_Area" localSheetId="3">投資及び出資金の明細!$A$1:$K$39</definedName>
    <definedName name="_xlnm.Print_Area" localSheetId="10">補助金等の明細!$A$1:$E$43</definedName>
    <definedName name="_xlnm.Print_Area" localSheetId="7">未収金の明細!$A$1:$C$40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7" l="1"/>
  <c r="J21" i="17" l="1"/>
  <c r="P47" i="12"/>
  <c r="L42" i="12" l="1"/>
  <c r="J42" i="12"/>
  <c r="F70" i="12"/>
  <c r="M49" i="12"/>
  <c r="E50" i="12"/>
  <c r="E49" i="12"/>
  <c r="E44" i="12"/>
  <c r="P42" i="12"/>
  <c r="O42" i="12"/>
  <c r="E43" i="12"/>
  <c r="E42" i="12"/>
  <c r="E41" i="12"/>
  <c r="E40" i="12"/>
  <c r="E38" i="12"/>
  <c r="E37" i="12"/>
  <c r="E36" i="12"/>
  <c r="E39" i="12"/>
  <c r="J11" i="17" l="1"/>
  <c r="F9" i="10"/>
  <c r="H19" i="6"/>
  <c r="D19" i="6"/>
  <c r="H18" i="6"/>
  <c r="H17" i="6"/>
  <c r="H16" i="6"/>
  <c r="H15" i="6"/>
  <c r="H14" i="6"/>
  <c r="H13" i="6"/>
  <c r="H12" i="6"/>
  <c r="H11" i="6"/>
  <c r="H10" i="6"/>
  <c r="H9" i="6"/>
  <c r="H8" i="6"/>
  <c r="D8" i="6"/>
  <c r="F13" i="3"/>
  <c r="F12" i="3"/>
  <c r="F11" i="3"/>
  <c r="F10" i="3"/>
  <c r="F9" i="3"/>
  <c r="F8" i="3"/>
  <c r="F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8" i="2"/>
  <c r="F8" i="2" s="1"/>
  <c r="F7" i="2"/>
  <c r="F31" i="2"/>
  <c r="J36" i="1" l="1"/>
  <c r="G36" i="1"/>
  <c r="E36" i="1"/>
  <c r="H36" i="1" s="1"/>
  <c r="J35" i="1"/>
  <c r="G35" i="1"/>
  <c r="E35" i="1"/>
  <c r="H35" i="1" s="1"/>
  <c r="J34" i="1"/>
  <c r="G34" i="1"/>
  <c r="E34" i="1"/>
  <c r="H34" i="1" s="1"/>
  <c r="J33" i="1"/>
  <c r="G33" i="1"/>
  <c r="E33" i="1"/>
  <c r="H33" i="1" s="1"/>
  <c r="J32" i="1"/>
  <c r="G32" i="1"/>
  <c r="E32" i="1"/>
  <c r="H32" i="1" s="1"/>
  <c r="J31" i="1"/>
  <c r="G31" i="1"/>
  <c r="E31" i="1"/>
  <c r="H31" i="1" s="1"/>
  <c r="J30" i="1"/>
  <c r="G30" i="1"/>
  <c r="E30" i="1"/>
  <c r="H30" i="1" s="1"/>
  <c r="J29" i="1"/>
  <c r="G29" i="1"/>
  <c r="E29" i="1"/>
  <c r="H29" i="1" s="1"/>
  <c r="J28" i="1"/>
  <c r="G28" i="1"/>
  <c r="E28" i="1"/>
  <c r="H28" i="1" s="1"/>
  <c r="J27" i="1"/>
  <c r="G27" i="1"/>
  <c r="E27" i="1"/>
  <c r="H27" i="1" s="1"/>
  <c r="J26" i="1"/>
  <c r="G26" i="1"/>
  <c r="E26" i="1"/>
  <c r="H26" i="1" s="1"/>
  <c r="J25" i="1"/>
  <c r="G25" i="1"/>
  <c r="E25" i="1"/>
  <c r="H25" i="1" s="1"/>
  <c r="J24" i="1"/>
  <c r="G24" i="1"/>
  <c r="E24" i="1"/>
  <c r="H24" i="1" s="1"/>
  <c r="J23" i="1"/>
  <c r="G23" i="1"/>
  <c r="E23" i="1"/>
  <c r="H23" i="1" s="1"/>
  <c r="G22" i="1"/>
  <c r="E22" i="1"/>
  <c r="H22" i="1" s="1"/>
  <c r="J21" i="1"/>
  <c r="H21" i="1"/>
  <c r="G21" i="1"/>
  <c r="E21" i="1"/>
  <c r="J20" i="1"/>
  <c r="G20" i="1"/>
  <c r="E20" i="1"/>
  <c r="H20" i="1" s="1"/>
  <c r="M38" i="1" l="1"/>
  <c r="G14" i="1"/>
  <c r="E14" i="1"/>
  <c r="H14" i="1" s="1"/>
  <c r="G13" i="1"/>
  <c r="E13" i="1"/>
  <c r="H13" i="1" s="1"/>
  <c r="G12" i="1"/>
  <c r="E12" i="1"/>
  <c r="H12" i="1" s="1"/>
  <c r="P51" i="12" l="1"/>
  <c r="O51" i="12"/>
  <c r="N51" i="12"/>
  <c r="M51" i="12"/>
  <c r="Q46" i="12"/>
  <c r="Q44" i="12"/>
  <c r="Q47" i="12"/>
  <c r="E53" i="12" s="1"/>
  <c r="E52" i="12" l="1"/>
  <c r="E54" i="12"/>
  <c r="F20" i="10" l="1"/>
  <c r="E65" i="12" l="1"/>
  <c r="E34" i="12"/>
  <c r="E35" i="12"/>
  <c r="E32" i="12"/>
  <c r="J51" i="12" s="1"/>
  <c r="E33" i="12"/>
  <c r="K42" i="12" s="1"/>
  <c r="K51" i="12" s="1"/>
  <c r="E10" i="10"/>
  <c r="L51" i="12" l="1"/>
  <c r="T24" i="15"/>
  <c r="T22" i="15"/>
  <c r="S22" i="15"/>
  <c r="S21" i="15"/>
  <c r="T16" i="15"/>
  <c r="S16" i="15"/>
  <c r="S15" i="15"/>
  <c r="T12" i="15"/>
  <c r="S11" i="15"/>
  <c r="V27" i="15"/>
  <c r="V25" i="15" s="1"/>
  <c r="S24" i="15"/>
  <c r="S23" i="15"/>
  <c r="T21" i="15"/>
  <c r="T20" i="15"/>
  <c r="S20" i="15"/>
  <c r="S19" i="15"/>
  <c r="S17" i="15"/>
  <c r="T15" i="15"/>
  <c r="T14" i="15"/>
  <c r="S14" i="15"/>
  <c r="T13" i="15"/>
  <c r="S13" i="15"/>
  <c r="S12" i="15"/>
  <c r="T11" i="15"/>
  <c r="S10" i="15"/>
  <c r="S9" i="15"/>
  <c r="D42" i="11"/>
  <c r="D22" i="11"/>
  <c r="U47" i="15" l="1"/>
  <c r="U25" i="15" l="1"/>
  <c r="D9" i="17"/>
  <c r="F51" i="12"/>
  <c r="G51" i="12" s="1"/>
  <c r="E48" i="12" l="1"/>
  <c r="E51" i="12" l="1"/>
  <c r="E55" i="12" l="1"/>
  <c r="H27" i="6" l="1"/>
  <c r="L27" i="6" s="1"/>
  <c r="H26" i="6"/>
  <c r="L26" i="6" s="1"/>
  <c r="H25" i="6"/>
  <c r="L25" i="6" s="1"/>
  <c r="H24" i="6"/>
  <c r="L24" i="6" s="1"/>
  <c r="H23" i="6"/>
  <c r="L23" i="6" s="1"/>
  <c r="H22" i="6"/>
  <c r="L22" i="6" s="1"/>
  <c r="H21" i="6"/>
  <c r="L21" i="6" s="1"/>
  <c r="H20" i="6"/>
  <c r="L20" i="6" s="1"/>
  <c r="L19" i="6"/>
  <c r="L18" i="6"/>
  <c r="L17" i="6"/>
  <c r="L16" i="6"/>
  <c r="L15" i="6"/>
  <c r="L14" i="6"/>
  <c r="L13" i="6"/>
  <c r="L12" i="6"/>
  <c r="L11" i="6"/>
  <c r="L10" i="6"/>
  <c r="L9" i="6"/>
  <c r="L8" i="6"/>
  <c r="B36" i="2" l="1"/>
  <c r="J16" i="1" l="1"/>
  <c r="I16" i="1"/>
  <c r="F16" i="1"/>
  <c r="C16" i="1"/>
  <c r="D16" i="1"/>
  <c r="B16" i="1"/>
  <c r="B39" i="1"/>
  <c r="C39" i="1"/>
  <c r="D39" i="1"/>
  <c r="F72" i="12" l="1"/>
  <c r="F67" i="12"/>
  <c r="H9" i="10" l="1"/>
  <c r="I9" i="10" s="1"/>
  <c r="H8" i="10"/>
  <c r="I8" i="10" s="1"/>
  <c r="H7" i="10"/>
  <c r="I7" i="10" s="1"/>
  <c r="M16" i="1" l="1"/>
  <c r="E66" i="12" l="1"/>
  <c r="E56" i="12" l="1"/>
  <c r="M39" i="1" l="1"/>
  <c r="M15" i="1"/>
  <c r="N15" i="1" s="1"/>
  <c r="M8" i="1"/>
  <c r="H19" i="3"/>
  <c r="H18" i="3"/>
  <c r="E30" i="4"/>
  <c r="E29" i="4"/>
  <c r="E40" i="5"/>
  <c r="E39" i="5"/>
  <c r="N29" i="6"/>
  <c r="N28" i="6"/>
  <c r="F43" i="11"/>
  <c r="G43" i="11" s="1"/>
  <c r="B7" i="13"/>
  <c r="B3" i="13" l="1"/>
  <c r="F2" i="17"/>
  <c r="E3" i="12"/>
  <c r="E3" i="11"/>
  <c r="F2" i="10"/>
  <c r="K2" i="6"/>
  <c r="K33" i="6" s="1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0" i="17"/>
  <c r="J9" i="17"/>
  <c r="J8" i="17"/>
  <c r="C12" i="17"/>
  <c r="B10" i="17"/>
  <c r="E10" i="17" s="1"/>
  <c r="B9" i="17"/>
  <c r="B8" i="17"/>
  <c r="C9" i="17"/>
  <c r="M16" i="17"/>
  <c r="E29" i="12"/>
  <c r="E59" i="12" s="1"/>
  <c r="E26" i="12"/>
  <c r="E58" i="12" s="1"/>
  <c r="E23" i="12"/>
  <c r="E57" i="12" l="1"/>
  <c r="E67" i="12" s="1"/>
  <c r="G67" i="12" s="1"/>
  <c r="E69" i="12"/>
  <c r="E68" i="12"/>
  <c r="E30" i="12"/>
  <c r="J26" i="17"/>
  <c r="F8" i="17" s="1"/>
  <c r="F12" i="17" s="1"/>
  <c r="B12" i="17"/>
  <c r="E9" i="17"/>
  <c r="D8" i="17"/>
  <c r="C21" i="17" s="1"/>
  <c r="C8" i="17"/>
  <c r="E60" i="12" l="1"/>
  <c r="E70" i="12" s="1"/>
  <c r="G70" i="12" s="1"/>
  <c r="M15" i="17"/>
  <c r="M17" i="17" s="1"/>
  <c r="E31" i="12"/>
  <c r="E8" i="17"/>
  <c r="D9" i="10"/>
  <c r="M18" i="17" l="1"/>
  <c r="E61" i="12"/>
  <c r="E71" i="12" s="1"/>
  <c r="G72" i="12" s="1"/>
  <c r="E12" i="17"/>
  <c r="B13" i="17" s="1"/>
  <c r="F15" i="3"/>
  <c r="F14" i="3"/>
  <c r="E15" i="1"/>
  <c r="D36" i="2"/>
  <c r="D19" i="3"/>
  <c r="I19" i="3" s="1"/>
  <c r="F18" i="3"/>
  <c r="F17" i="3"/>
  <c r="F16" i="3"/>
  <c r="D29" i="6"/>
  <c r="D12" i="10"/>
  <c r="D43" i="11"/>
  <c r="E16" i="1" l="1"/>
  <c r="F1" i="17"/>
  <c r="E2" i="12"/>
  <c r="F1" i="10"/>
  <c r="K1" i="6"/>
  <c r="K32" i="6" s="1"/>
  <c r="R2" i="15"/>
  <c r="K1" i="1"/>
  <c r="G1" i="2"/>
  <c r="F1" i="3"/>
  <c r="B2" i="13"/>
  <c r="E2" i="11"/>
  <c r="C1" i="5"/>
  <c r="C1" i="4"/>
  <c r="G15" i="1" l="1"/>
  <c r="H28" i="6" l="1"/>
  <c r="L28" i="6" s="1"/>
  <c r="H7" i="6"/>
  <c r="F33" i="2" l="1"/>
  <c r="F35" i="2"/>
  <c r="B12" i="13" l="1"/>
  <c r="B12" i="10"/>
  <c r="K29" i="6"/>
  <c r="J29" i="6"/>
  <c r="I29" i="6"/>
  <c r="H29" i="6"/>
  <c r="G29" i="6"/>
  <c r="F29" i="6"/>
  <c r="E29" i="6"/>
  <c r="C29" i="6"/>
  <c r="B29" i="6"/>
  <c r="C39" i="5"/>
  <c r="B39" i="5"/>
  <c r="C9" i="5"/>
  <c r="B9" i="5"/>
  <c r="C29" i="4"/>
  <c r="B29" i="4"/>
  <c r="C9" i="4"/>
  <c r="B9" i="4"/>
  <c r="C19" i="3"/>
  <c r="E19" i="3"/>
  <c r="F19" i="3"/>
  <c r="B19" i="3"/>
  <c r="I18" i="3" s="1"/>
  <c r="C36" i="2"/>
  <c r="E36" i="2"/>
  <c r="F36" i="2"/>
  <c r="H36" i="2" s="1"/>
  <c r="G36" i="2"/>
  <c r="N39" i="1"/>
  <c r="F39" i="1"/>
  <c r="I39" i="1"/>
  <c r="K39" i="1"/>
  <c r="H15" i="1"/>
  <c r="D6" i="1"/>
  <c r="F6" i="1"/>
  <c r="F7" i="1"/>
  <c r="D7" i="1"/>
  <c r="H8" i="1"/>
  <c r="C8" i="1"/>
  <c r="E8" i="1"/>
  <c r="B8" i="1"/>
  <c r="H16" i="1" l="1"/>
  <c r="L29" i="6"/>
  <c r="O28" i="6"/>
  <c r="O29" i="6"/>
  <c r="M44" i="6"/>
  <c r="B40" i="5"/>
  <c r="F39" i="5" s="1"/>
  <c r="C40" i="5"/>
  <c r="F40" i="5" s="1"/>
  <c r="C30" i="4"/>
  <c r="F30" i="4" s="1"/>
  <c r="B30" i="4"/>
  <c r="F29" i="4" s="1"/>
  <c r="G6" i="1"/>
  <c r="D8" i="1"/>
  <c r="N8" i="1" s="1"/>
  <c r="G7" i="1"/>
  <c r="H39" i="1"/>
  <c r="A38" i="6"/>
  <c r="L38" i="6" s="1"/>
  <c r="A44" i="6"/>
  <c r="L44" i="6" s="1"/>
  <c r="E39" i="1"/>
  <c r="J39" i="1"/>
  <c r="N16" i="1" s="1"/>
  <c r="F8" i="1"/>
  <c r="C7" i="10"/>
  <c r="E7" i="10"/>
  <c r="F12" i="10"/>
  <c r="C9" i="10"/>
  <c r="C8" i="10"/>
  <c r="E8" i="10"/>
  <c r="G8" i="1" l="1"/>
  <c r="C12" i="10"/>
  <c r="E12" i="10"/>
  <c r="U38" i="15" l="1"/>
  <c r="U44" i="15"/>
  <c r="U32" i="15"/>
  <c r="U36" i="15" l="1"/>
  <c r="U45" i="15"/>
  <c r="U43" i="15"/>
  <c r="U35" i="15"/>
  <c r="U41" i="15"/>
  <c r="U42" i="15"/>
  <c r="U33" i="15"/>
  <c r="U40" i="15"/>
  <c r="U39" i="15"/>
  <c r="U34" i="15"/>
  <c r="U46" i="15"/>
  <c r="U37" i="15"/>
  <c r="U48" i="15" l="1"/>
  <c r="U3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<sst xmlns="http://schemas.openxmlformats.org/spreadsheetml/2006/main" count="801" uniqueCount="571">
  <si>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</si>
  <si>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</si>
  <si>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</si>
  <si>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</si>
  <si>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</si>
  <si>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</si>
  <si>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</si>
  <si>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</si>
  <si>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</si>
  <si>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</si>
  <si>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</si>
  <si>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</si>
  <si>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</si>
  <si>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</si>
  <si>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</si>
  <si>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</si>
  <si>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</si>
  <si>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</si>
  <si>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</si>
  <si>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</si>
  <si>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</si>
  <si>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</si>
  <si>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</si>
  <si>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</si>
  <si>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</si>
  <si>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</si>
  <si>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</si>
  <si>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</si>
  <si>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</si>
  <si>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</si>
  <si>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</si>
  <si>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</si>
  <si>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</si>
  <si>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</si>
  <si>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</si>
  <si>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</si>
  <si>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</si>
  <si>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</si>
  <si>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</si>
  <si>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</si>
  <si>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</si>
  <si>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</si>
  <si>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</si>
  <si>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</si>
  <si>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</si>
  <si>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</si>
  <si>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</si>
  <si>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</si>
  <si>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</si>
  <si>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</si>
  <si>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</si>
  <si>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</si>
  <si>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</si>
  <si>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</si>
  <si>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</si>
  <si>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</si>
  <si>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</si>
  <si>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</si>
  <si>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</si>
  <si>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</si>
  <si>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</si>
  <si>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</si>
  <si>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</si>
  <si>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</si>
  <si>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</si>
  <si>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</si>
  <si>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</si>
  <si>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</si>
  <si>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</si>
  <si>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</si>
  <si>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</si>
  <si>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</si>
  <si>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</si>
  <si>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</si>
  <si>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</si>
  <si>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</si>
  <si>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</si>
  <si>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</si>
  <si>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</si>
  <si>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</si>
  <si>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</si>
  <si>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</si>
  <si>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</si>
  <si>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</si>
  <si>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</si>
  <si>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</si>
  <si>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</si>
  <si>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</si>
  <si>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</si>
  <si>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</si>
  <si>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</si>
  <si>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</si>
  <si>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</si>
  <si>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</si>
  <si>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</si>
  <si>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</si>
  <si>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</si>
  <si>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</si>
  <si>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</si>
  <si>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</si>
  <si>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</si>
  <si>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</si>
  <si>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</si>
  <si>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</si>
  <si>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</si>
  <si>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</si>
  <si>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</si>
  <si>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</si>
  <si>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</si>
  <si>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</si>
  <si>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</si>
  <si>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</si>
  <si>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</si>
  <si>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</si>
  <si>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</si>
  <si>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</si>
  <si>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</si>
  <si>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</si>
  <si>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</si>
  <si>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</si>
  <si>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</si>
  <si>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</si>
  <si>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</si>
  <si>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</si>
  <si>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</si>
  <si>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</si>
  <si>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</si>
  <si>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</si>
  <si>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</si>
  <si>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</si>
  <si>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</si>
  <si>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</si>
  <si>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</si>
  <si>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</si>
  <si>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</si>
  <si>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</si>
  <si>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</si>
  <si>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</si>
  <si>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</si>
  <si>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</si>
  <si>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</si>
  <si>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</si>
  <si>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</si>
  <si>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</si>
  <si>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</si>
  <si>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</si>
  <si>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</si>
  <si>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</si>
  <si>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</si>
  <si>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</si>
  <si>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</si>
  <si>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</si>
  <si>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</si>
  <si>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</si>
  <si>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</si>
  <si>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</si>
  <si>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</si>
  <si>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</si>
  <si>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</si>
  <si>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</si>
  <si>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</si>
  <si>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</si>
  <si>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</si>
  <si>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</si>
  <si>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</si>
  <si>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</si>
  <si>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</si>
  <si>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</si>
  <si>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</si>
  <si>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</si>
  <si>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</si>
  <si>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</si>
  <si>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</si>
  <si>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</si>
  <si>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</si>
  <si>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</si>
  <si>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</si>
  <si>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</si>
  <si>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</si>
  <si>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</si>
  <si>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</si>
  <si>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</si>
  <si>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</si>
  <si>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</si>
  <si>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</si>
  <si>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</si>
  <si>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</si>
  <si>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</si>
  <si>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</si>
  <si>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</si>
  <si>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</si>
  <si>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</si>
  <si>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</si>
  <si>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</si>
  <si>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</si>
  <si>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</si>
  <si>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</si>
  <si>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</si>
  <si>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</si>
  <si>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</si>
  <si>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</si>
  <si>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</si>
  <si>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</si>
  <si>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</si>
  <si>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</si>
  <si>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</si>
  <si>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</si>
  <si>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</si>
  <si>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</si>
  <si>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</si>
  <si>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</si>
  <si>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</si>
  <si>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</si>
  <si>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</si>
  <si>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</si>
  <si>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</si>
  <si>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</si>
  <si>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</si>
  <si>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</si>
  <si>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</si>
  <si>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</si>
  <si>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</si>
  <si>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</si>
  <si>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</si>
  <si>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</si>
  <si>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</si>
  <si>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</si>
  <si>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</si>
  <si>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</si>
  <si>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</si>
  <si>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</si>
  <si>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</si>
  <si>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</si>
  <si>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</si>
  <si>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</si>
  <si>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</si>
  <si>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</si>
  <si>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</si>
  <si>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</si>
  <si>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</si>
  <si>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</si>
  <si>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</si>
  <si>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</si>
  <si>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</si>
  <si>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</si>
  <si>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</si>
  <si>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</si>
  <si>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</si>
  <si>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</si>
  <si>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</si>
  <si>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</si>
  <si>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</si>
  <si>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</si>
  <si>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</si>
  <si>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</si>
  <si>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</si>
  <si>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</si>
  <si>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</si>
  <si>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</si>
  <si>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</si>
  <si>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</si>
  <si>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</si>
  <si>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</si>
  <si>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</si>
  <si>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</si>
  <si>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</si>
  <si>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</si>
  <si>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</si>
  <si>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</si>
  <si>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</si>
  <si>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</si>
  <si>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</si>
  <si>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</si>
  <si>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</si>
  <si>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</si>
  <si>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</si>
  <si>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</si>
  <si>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</si>
  <si>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</si>
  <si>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</si>
  <si>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</si>
  <si>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</si>
  <si>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</si>
  <si>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</si>
  <si>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</si>
  <si>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</si>
  <si>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</si>
  <si>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</si>
  <si>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</si>
  <si>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</si>
  <si>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</si>
  <si>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</si>
  <si>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</si>
  <si>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財務活動収入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</si>
  <si>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</si>
  <si>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</si>
  <si>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</si>
  <si>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</si>
  <si>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</si>
  <si>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</si>
  <si>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</si>
  <si>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</si>
  <si>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</si>
  <si>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</si>
  <si>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</si>
  <si>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</si>
  <si>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</si>
  <si>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</si>
  <si>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</si>
  <si>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</si>
  <si>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</si>
  <si>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</si>
  <si>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</si>
  <si>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</si>
  <si>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</si>
  <si>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</si>
  <si>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</si>
  <si>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</si>
  <si>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</si>
  <si>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</si>
  <si>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</si>
  <si>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</si>
  <si>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</si>
  <si>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</si>
  <si>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</si>
  <si>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</si>
  <si>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</si>
  <si>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</si>
  <si>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</si>
  <si>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</si>
  <si>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</si>
  <si>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</si>
  <si>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</si>
  <si>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</si>
  <si>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</si>
  <si>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</si>
  <si>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</si>
  <si>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</si>
  <si>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</si>
  <si>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</si>
  <si>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</si>
  <si>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</si>
  <si>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</si>
  <si>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</si>
  <si>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</si>
  <si>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</si>
  <si>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</si>
  <si>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</si>
  <si>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</si>
  <si>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</si>
  <si>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</si>
  <si>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</si>
  <si>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</si>
  <si>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</si>
  <si>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</si>
  <si>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</si>
  <si>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</si>
  <si>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</si>
  <si>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</si>
  <si>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</si>
  <si>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</si>
  <si>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</si>
  <si>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</si>
  <si>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</si>
  <si>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</si>
  <si>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</si>
  <si>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</si>
  <si>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</si>
  <si>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</si>
  <si>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NW財源</t>
    <rPh sb="2" eb="4">
      <t>ザイゲン</t>
    </rPh>
    <phoneticPr fontId="3"/>
  </si>
  <si>
    <t>PL補助金等</t>
    <rPh sb="2" eb="5">
      <t>ホジョキン</t>
    </rPh>
    <rPh sb="5" eb="6">
      <t>トウ</t>
    </rPh>
    <phoneticPr fontId="3"/>
  </si>
  <si>
    <t>BS地方債固定</t>
    <rPh sb="2" eb="4">
      <t>チホウ</t>
    </rPh>
    <rPh sb="4" eb="5">
      <t>サイ</t>
    </rPh>
    <rPh sb="5" eb="7">
      <t>コテイ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</si>
  <si>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</si>
  <si>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</si>
  <si>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</si>
  <si>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</si>
  <si>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</si>
  <si>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</si>
  <si>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</si>
  <si>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</si>
  <si>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</si>
  <si>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</si>
  <si>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</si>
  <si>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一般会計等</t>
    <rPh sb="4" eb="5">
      <t>トウ</t>
    </rPh>
    <phoneticPr fontId="3"/>
  </si>
  <si>
    <t>単純合算</t>
    <rPh sb="0" eb="2">
      <t>タンジュン</t>
    </rPh>
    <rPh sb="2" eb="4">
      <t>ガッサン</t>
    </rPh>
    <phoneticPr fontId="3"/>
  </si>
  <si>
    <t>国県等補助金</t>
    <phoneticPr fontId="3"/>
  </si>
  <si>
    <t>資本的_x000D_補助金</t>
    <phoneticPr fontId="3"/>
  </si>
  <si>
    <t>経常的_x000D_補助金</t>
    <phoneticPr fontId="3"/>
  </si>
  <si>
    <t>相殺消去</t>
    <rPh sb="0" eb="2">
      <t>ソウサイ</t>
    </rPh>
    <rPh sb="2" eb="4">
      <t>ショウキョ</t>
    </rPh>
    <phoneticPr fontId="3"/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</si>
  <si>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</si>
  <si>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</si>
  <si>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</si>
  <si>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</si>
  <si>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</si>
  <si>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</si>
  <si>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</si>
  <si>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</si>
  <si>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</si>
  <si>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</si>
  <si>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</si>
  <si>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地方特例交付金</t>
  </si>
  <si>
    <t>地方交付税</t>
  </si>
  <si>
    <t>交通安全対策特別交付金</t>
  </si>
  <si>
    <t>寄附金</t>
    <rPh sb="0" eb="3">
      <t>キフキン</t>
    </rPh>
    <phoneticPr fontId="5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</si>
  <si>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</si>
  <si>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特別会計</t>
    <rPh sb="0" eb="2">
      <t>トクベツ</t>
    </rPh>
    <rPh sb="2" eb="4">
      <t>カイケイ</t>
    </rPh>
    <phoneticPr fontId="3"/>
  </si>
  <si>
    <t>【一般会計等】CF投資　公共施設等整備支出</t>
    <rPh sb="1" eb="3">
      <t>イッパン</t>
    </rPh>
    <rPh sb="3" eb="5">
      <t>カイケイ</t>
    </rPh>
    <rPh sb="5" eb="6">
      <t>トウ</t>
    </rPh>
    <rPh sb="9" eb="11">
      <t>トウシ</t>
    </rPh>
    <rPh sb="12" eb="14">
      <t>コウキョウ</t>
    </rPh>
    <rPh sb="14" eb="16">
      <t>シセツ</t>
    </rPh>
    <rPh sb="16" eb="17">
      <t>トウ</t>
    </rPh>
    <rPh sb="17" eb="19">
      <t>セイビ</t>
    </rPh>
    <rPh sb="19" eb="21">
      <t>シシュツ</t>
    </rPh>
    <phoneticPr fontId="3"/>
  </si>
  <si>
    <t>CF財務　地方債発行収入（特別会計分のみ）</t>
    <rPh sb="2" eb="4">
      <t>ザイム</t>
    </rPh>
    <rPh sb="5" eb="8">
      <t>チホウサイ</t>
    </rPh>
    <rPh sb="8" eb="10">
      <t>ハッコウ</t>
    </rPh>
    <rPh sb="10" eb="12">
      <t>シュウニュウ</t>
    </rPh>
    <rPh sb="13" eb="15">
      <t>トクベツ</t>
    </rPh>
    <rPh sb="15" eb="17">
      <t>カイケイ</t>
    </rPh>
    <rPh sb="17" eb="18">
      <t>ブン</t>
    </rPh>
    <phoneticPr fontId="3"/>
  </si>
  <si>
    <t>【一般会計等】財源情報の明細　純行政コスト_地方債</t>
    <rPh sb="1" eb="3">
      <t>イッパン</t>
    </rPh>
    <rPh sb="3" eb="5">
      <t>カイケイ</t>
    </rPh>
    <rPh sb="5" eb="6">
      <t>トウ</t>
    </rPh>
    <rPh sb="7" eb="9">
      <t>ザイゲン</t>
    </rPh>
    <rPh sb="9" eb="11">
      <t>ジョウホウ</t>
    </rPh>
    <rPh sb="12" eb="14">
      <t>メイサイ</t>
    </rPh>
    <rPh sb="15" eb="16">
      <t>ジュン</t>
    </rPh>
    <rPh sb="16" eb="18">
      <t>ギョウセイ</t>
    </rPh>
    <rPh sb="22" eb="25">
      <t>チホウサイ</t>
    </rPh>
    <phoneticPr fontId="3"/>
  </si>
  <si>
    <t>会計：全体会計</t>
  </si>
  <si>
    <t>土地開発基金</t>
  </si>
  <si>
    <t>後期高齢者医療特別会計</t>
  </si>
  <si>
    <t>差額</t>
    <rPh sb="0" eb="2">
      <t>サガク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</si>
  <si>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</si>
  <si>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</si>
  <si>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</si>
  <si>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</si>
  <si>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</si>
  <si>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</si>
  <si>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</si>
  <si>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</si>
  <si>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常陸太田市　全体会計</t>
    <rPh sb="0" eb="4">
      <t>ヒタチオオタ</t>
    </rPh>
    <rPh sb="4" eb="5">
      <t>シ</t>
    </rPh>
    <rPh sb="6" eb="8">
      <t>ゼンタイ</t>
    </rPh>
    <rPh sb="8" eb="10">
      <t>カイケイ</t>
    </rPh>
    <phoneticPr fontId="3"/>
  </si>
  <si>
    <t>（令和4年3月31日現在）</t>
  </si>
  <si>
    <t>自治体名：常陸太田市</t>
  </si>
  <si>
    <t>科目</t>
  </si>
  <si>
    <t>自　令和3年4月1日</t>
  </si>
  <si>
    <t>至　令和4年3月31日</t>
  </si>
  <si>
    <t>（一般会計）</t>
    <rPh sb="1" eb="3">
      <t>イッパン</t>
    </rPh>
    <rPh sb="3" eb="5">
      <t>カイケイ</t>
    </rPh>
    <phoneticPr fontId="3"/>
  </si>
  <si>
    <t>都市整備事業基金</t>
  </si>
  <si>
    <t>ふるさと水と土保全対策基金</t>
  </si>
  <si>
    <t>金砂郷地区学校建設基金</t>
  </si>
  <si>
    <t>里美地区学校建設基金</t>
  </si>
  <si>
    <t>学校教育施設整備基金</t>
  </si>
  <si>
    <t>水府地区歴史民俗資料館建設基金</t>
  </si>
  <si>
    <t>一般廃棄物処理施設整備基金</t>
  </si>
  <si>
    <t>奨学基金</t>
  </si>
  <si>
    <t>地域福祉基金</t>
  </si>
  <si>
    <t>肉用牛特別導入事業基金</t>
  </si>
  <si>
    <t>水府地区観光施設管理基金</t>
  </si>
  <si>
    <t>まちづくり振興基金</t>
  </si>
  <si>
    <t>ふるさと常陸太田基金</t>
  </si>
  <si>
    <t>印紙等購入基金</t>
  </si>
  <si>
    <t>県北教育旅行推進事業基金</t>
  </si>
  <si>
    <t>森林環境譲与税基金</t>
  </si>
  <si>
    <t>里美風力発電設備解体基金</t>
  </si>
  <si>
    <t>（国民健康保険特別会計）</t>
    <rPh sb="1" eb="7">
      <t>コクミンケンコウホケン</t>
    </rPh>
    <rPh sb="7" eb="11">
      <t>トクベツカイケイ</t>
    </rPh>
    <phoneticPr fontId="3"/>
  </si>
  <si>
    <t>国民健康保険支払準備基金</t>
    <rPh sb="0" eb="2">
      <t>コクミン</t>
    </rPh>
    <rPh sb="2" eb="4">
      <t>ケンコウ</t>
    </rPh>
    <rPh sb="4" eb="6">
      <t>ホケン</t>
    </rPh>
    <rPh sb="6" eb="8">
      <t>シハライ</t>
    </rPh>
    <rPh sb="8" eb="10">
      <t>ジュンビ</t>
    </rPh>
    <rPh sb="10" eb="12">
      <t>キキン</t>
    </rPh>
    <phoneticPr fontId="29"/>
  </si>
  <si>
    <t>（介護保険特別会計）</t>
    <rPh sb="1" eb="9">
      <t>カイゴホケントクベツカイケイ</t>
    </rPh>
    <phoneticPr fontId="3"/>
  </si>
  <si>
    <t>介護保険支払準備基金</t>
    <rPh sb="0" eb="2">
      <t>カイゴ</t>
    </rPh>
    <rPh sb="2" eb="4">
      <t>ホケン</t>
    </rPh>
    <rPh sb="4" eb="6">
      <t>シハライ</t>
    </rPh>
    <rPh sb="6" eb="8">
      <t>ジュンビ</t>
    </rPh>
    <rPh sb="8" eb="10">
      <t>キキン</t>
    </rPh>
    <phoneticPr fontId="29"/>
  </si>
  <si>
    <t>（下水道事業等会計）</t>
    <rPh sb="1" eb="7">
      <t>ゲスイドウジギョウトウ</t>
    </rPh>
    <rPh sb="7" eb="9">
      <t>カイケイ</t>
    </rPh>
    <phoneticPr fontId="3"/>
  </si>
  <si>
    <t>基金</t>
    <rPh sb="0" eb="2">
      <t>キキン</t>
    </rPh>
    <phoneticPr fontId="29"/>
  </si>
  <si>
    <t>（一般会計）</t>
    <rPh sb="1" eb="5">
      <t>イッパンカイケイ</t>
    </rPh>
    <phoneticPr fontId="3"/>
  </si>
  <si>
    <t>1.市税_1.市民税</t>
    <rPh sb="2" eb="4">
      <t>シゼイ</t>
    </rPh>
    <rPh sb="7" eb="10">
      <t>シミンゼイ</t>
    </rPh>
    <phoneticPr fontId="12"/>
  </si>
  <si>
    <t>1.市税_2.固定資産税</t>
    <rPh sb="2" eb="4">
      <t>シゼイ</t>
    </rPh>
    <rPh sb="7" eb="9">
      <t>コテイ</t>
    </rPh>
    <rPh sb="9" eb="12">
      <t>シサンゼイ</t>
    </rPh>
    <phoneticPr fontId="12"/>
  </si>
  <si>
    <t>1.市税_3.軽自動車税</t>
    <rPh sb="2" eb="4">
      <t>シゼイ</t>
    </rPh>
    <rPh sb="7" eb="11">
      <t>ケイジドウシャ</t>
    </rPh>
    <rPh sb="11" eb="12">
      <t>ゼイ</t>
    </rPh>
    <phoneticPr fontId="12"/>
  </si>
  <si>
    <t>1.市税_7.都市計画税</t>
    <rPh sb="2" eb="4">
      <t>シゼイ</t>
    </rPh>
    <rPh sb="7" eb="9">
      <t>トシ</t>
    </rPh>
    <rPh sb="9" eb="11">
      <t>ケイカク</t>
    </rPh>
    <rPh sb="11" eb="12">
      <t>ゼイ</t>
    </rPh>
    <phoneticPr fontId="12"/>
  </si>
  <si>
    <t>13.分担金及び負担金_2.民生費負担金</t>
    <rPh sb="3" eb="6">
      <t>ブンタンキン</t>
    </rPh>
    <rPh sb="6" eb="7">
      <t>オヨ</t>
    </rPh>
    <rPh sb="8" eb="11">
      <t>フタンキン</t>
    </rPh>
    <rPh sb="14" eb="16">
      <t>ミンセイ</t>
    </rPh>
    <rPh sb="16" eb="17">
      <t>ヒ</t>
    </rPh>
    <rPh sb="17" eb="20">
      <t>フタンキン</t>
    </rPh>
    <phoneticPr fontId="12"/>
  </si>
  <si>
    <t>14.使用料及び手数料_1.使用料_3.衛生使用料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エイセイ</t>
    </rPh>
    <rPh sb="22" eb="24">
      <t>シヨウ</t>
    </rPh>
    <rPh sb="24" eb="25">
      <t>リョウ</t>
    </rPh>
    <phoneticPr fontId="12"/>
  </si>
  <si>
    <t>14.使用料及び手数料_1.使用料_6.土木使用料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ドボク</t>
    </rPh>
    <rPh sb="22" eb="24">
      <t>シヨウ</t>
    </rPh>
    <rPh sb="24" eb="25">
      <t>リョウ</t>
    </rPh>
    <phoneticPr fontId="12"/>
  </si>
  <si>
    <t>17.財産収入_1.財産運用収入</t>
    <rPh sb="3" eb="5">
      <t>ザイサン</t>
    </rPh>
    <rPh sb="5" eb="7">
      <t>シュウニュウ</t>
    </rPh>
    <rPh sb="10" eb="12">
      <t>ザイサン</t>
    </rPh>
    <rPh sb="12" eb="14">
      <t>ウンヨウ</t>
    </rPh>
    <rPh sb="14" eb="16">
      <t>シュウニュウ</t>
    </rPh>
    <phoneticPr fontId="12"/>
  </si>
  <si>
    <t>21.諸収入_4.雑入</t>
    <rPh sb="3" eb="4">
      <t>ショ</t>
    </rPh>
    <rPh sb="4" eb="6">
      <t>シュウニュウ</t>
    </rPh>
    <rPh sb="9" eb="11">
      <t>ザツニュウ</t>
    </rPh>
    <phoneticPr fontId="12"/>
  </si>
  <si>
    <t>1.国民健康保険税_1.国民健康保険税</t>
    <rPh sb="2" eb="4">
      <t>コクミン</t>
    </rPh>
    <rPh sb="4" eb="6">
      <t>ケンコウ</t>
    </rPh>
    <rPh sb="6" eb="8">
      <t>ホケン</t>
    </rPh>
    <rPh sb="8" eb="9">
      <t>ゼイ</t>
    </rPh>
    <rPh sb="12" eb="18">
      <t>コクミンケンコウホケン</t>
    </rPh>
    <rPh sb="18" eb="19">
      <t>ゼイ</t>
    </rPh>
    <phoneticPr fontId="10"/>
  </si>
  <si>
    <t>8.諸収入_3.雑入</t>
    <rPh sb="2" eb="3">
      <t>ショ</t>
    </rPh>
    <rPh sb="3" eb="5">
      <t>シュウニュウ</t>
    </rPh>
    <rPh sb="8" eb="10">
      <t>ザツニュウ</t>
    </rPh>
    <phoneticPr fontId="10"/>
  </si>
  <si>
    <t>（後期高齢者医療特別会計）</t>
    <rPh sb="1" eb="12">
      <t>コウキコウレイシャイリョウトクベツカイケイ</t>
    </rPh>
    <phoneticPr fontId="3"/>
  </si>
  <si>
    <t>1.後期高齢者医療保険料_1.後期高齢者医療保険料</t>
    <rPh sb="2" eb="4">
      <t>コウキ</t>
    </rPh>
    <rPh sb="4" eb="7">
      <t>コウレイシャ</t>
    </rPh>
    <rPh sb="7" eb="9">
      <t>イリョウ</t>
    </rPh>
    <rPh sb="9" eb="12">
      <t>ホケンリョウ</t>
    </rPh>
    <rPh sb="15" eb="17">
      <t>コウキ</t>
    </rPh>
    <rPh sb="17" eb="20">
      <t>コウレイシャ</t>
    </rPh>
    <rPh sb="20" eb="22">
      <t>イリョウ</t>
    </rPh>
    <rPh sb="22" eb="25">
      <t>ホケンリョウ</t>
    </rPh>
    <phoneticPr fontId="10"/>
  </si>
  <si>
    <t>1.保険料_1.介護保険料</t>
    <rPh sb="2" eb="5">
      <t>ホケンリョウ</t>
    </rPh>
    <rPh sb="8" eb="10">
      <t>カイゴ</t>
    </rPh>
    <rPh sb="10" eb="13">
      <t>ホケンリョウ</t>
    </rPh>
    <phoneticPr fontId="10"/>
  </si>
  <si>
    <t>（水道事業会計）</t>
    <rPh sb="1" eb="7">
      <t>スイドウジギョウカイケイ</t>
    </rPh>
    <phoneticPr fontId="3"/>
  </si>
  <si>
    <t>給水収益等</t>
    <rPh sb="0" eb="2">
      <t>キュウスイ</t>
    </rPh>
    <rPh sb="2" eb="4">
      <t>シュウエキ</t>
    </rPh>
    <rPh sb="4" eb="5">
      <t>トウ</t>
    </rPh>
    <phoneticPr fontId="10"/>
  </si>
  <si>
    <t>（工業用水道事業会計）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3"/>
  </si>
  <si>
    <t>（簡易水道事業会計）</t>
    <rPh sb="1" eb="3">
      <t>カンイ</t>
    </rPh>
    <rPh sb="3" eb="5">
      <t>スイドウ</t>
    </rPh>
    <rPh sb="5" eb="7">
      <t>ジギョウ</t>
    </rPh>
    <rPh sb="7" eb="9">
      <t>カイケイ</t>
    </rPh>
    <phoneticPr fontId="3"/>
  </si>
  <si>
    <t>（下水道事業等会計）</t>
    <rPh sb="1" eb="2">
      <t>シタ</t>
    </rPh>
    <rPh sb="2" eb="4">
      <t>スイドウ</t>
    </rPh>
    <rPh sb="4" eb="6">
      <t>ジギョウ</t>
    </rPh>
    <rPh sb="6" eb="7">
      <t>トウ</t>
    </rPh>
    <rPh sb="7" eb="9">
      <t>カイケイ</t>
    </rPh>
    <phoneticPr fontId="3"/>
  </si>
  <si>
    <t>下水道収益等</t>
    <rPh sb="0" eb="3">
      <t>ゲスイドウ</t>
    </rPh>
    <rPh sb="3" eb="5">
      <t>シュウエキ</t>
    </rPh>
    <rPh sb="5" eb="6">
      <t>トウ</t>
    </rPh>
    <phoneticPr fontId="10"/>
  </si>
  <si>
    <t>(全体会計修正）</t>
    <rPh sb="1" eb="3">
      <t>ゼンタイ</t>
    </rPh>
    <rPh sb="3" eb="5">
      <t>カイケイ</t>
    </rPh>
    <rPh sb="5" eb="7">
      <t>シュウセイ</t>
    </rPh>
    <phoneticPr fontId="3"/>
  </si>
  <si>
    <t>【通常分】</t>
  </si>
  <si>
    <t>　　　 一般公共事業</t>
    <phoneticPr fontId="3"/>
  </si>
  <si>
    <t>　　　 防災・減災・国土強靱化緊急対策事業債</t>
    <rPh sb="4" eb="6">
      <t>ボウサイ</t>
    </rPh>
    <rPh sb="7" eb="9">
      <t>ゲンサイ</t>
    </rPh>
    <rPh sb="10" eb="12">
      <t>コクド</t>
    </rPh>
    <rPh sb="12" eb="14">
      <t>キョウジン</t>
    </rPh>
    <rPh sb="14" eb="15">
      <t>カ</t>
    </rPh>
    <rPh sb="15" eb="17">
      <t>キンキュウ</t>
    </rPh>
    <rPh sb="17" eb="19">
      <t>タイサク</t>
    </rPh>
    <rPh sb="19" eb="21">
      <t>ジギョウ</t>
    </rPh>
    <rPh sb="21" eb="22">
      <t>サイ</t>
    </rPh>
    <phoneticPr fontId="28"/>
  </si>
  <si>
    <t>　　　 公営住宅建設</t>
    <phoneticPr fontId="3"/>
  </si>
  <si>
    <t>　　　 災害復旧</t>
    <phoneticPr fontId="3"/>
  </si>
  <si>
    <t>　　　 教育・福祉施設</t>
    <phoneticPr fontId="3"/>
  </si>
  <si>
    <t>　　　 一般単独事業</t>
    <phoneticPr fontId="3"/>
  </si>
  <si>
    <t xml:space="preserve"> 　　　その他</t>
    <phoneticPr fontId="3"/>
  </si>
  <si>
    <t>【特別分】</t>
  </si>
  <si>
    <t>　　　 臨時財政対策債</t>
    <phoneticPr fontId="3"/>
  </si>
  <si>
    <t>　　 　減税補てん債</t>
    <phoneticPr fontId="3"/>
  </si>
  <si>
    <t xml:space="preserve"> 　　　退職手当債</t>
    <phoneticPr fontId="3"/>
  </si>
  <si>
    <t>　　　 その他</t>
    <phoneticPr fontId="3"/>
  </si>
  <si>
    <t>（水道事業会計）</t>
    <rPh sb="1" eb="8">
      <t>スイドウジギョウカイケイ」</t>
    </rPh>
    <phoneticPr fontId="3"/>
  </si>
  <si>
    <t>　企業債</t>
    <rPh sb="1" eb="3">
      <t>キギョウ</t>
    </rPh>
    <rPh sb="3" eb="4">
      <t>サイ</t>
    </rPh>
    <phoneticPr fontId="3"/>
  </si>
  <si>
    <t>（下水道事業等会計）</t>
    <rPh sb="1" eb="4">
      <t>ゲスイドウ</t>
    </rPh>
    <rPh sb="4" eb="6">
      <t>ジギョウ</t>
    </rPh>
    <rPh sb="6" eb="7">
      <t>トウ</t>
    </rPh>
    <rPh sb="7" eb="9">
      <t>カイケイ</t>
    </rPh>
    <phoneticPr fontId="3"/>
  </si>
  <si>
    <t>修繕引当金</t>
    <rPh sb="0" eb="5">
      <t>シュウゼンヒキアテキン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</si>
  <si>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</si>
  <si>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</si>
  <si>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特別会計繰入金</t>
    <rPh sb="0" eb="4">
      <t>トクベツカイケイ</t>
    </rPh>
    <rPh sb="4" eb="7">
      <t>クリイレキン</t>
    </rPh>
    <phoneticPr fontId="5"/>
  </si>
  <si>
    <t>国民健康保険税</t>
  </si>
  <si>
    <t>国民健康保険特別会計</t>
  </si>
  <si>
    <t>後期高齢者医療保険料</t>
  </si>
  <si>
    <t>保険料</t>
  </si>
  <si>
    <t>介護保険特別会計</t>
  </si>
  <si>
    <t>支払基金交付金</t>
  </si>
  <si>
    <t>他会計補助金</t>
    <rPh sb="0" eb="1">
      <t>タ</t>
    </rPh>
    <rPh sb="1" eb="3">
      <t>カイケイ</t>
    </rPh>
    <rPh sb="3" eb="6">
      <t>ホジョキン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</si>
  <si>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</si>
  <si>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長期前受金戻入</t>
    <rPh sb="0" eb="7">
      <t>チョウキマエウケキンレイニュウ</t>
    </rPh>
    <phoneticPr fontId="3"/>
  </si>
  <si>
    <t>工業用水道事業会計</t>
    <rPh sb="0" eb="9">
      <t>コウギョウヨウスイドウジギョウカイケイ</t>
    </rPh>
    <phoneticPr fontId="3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</si>
  <si>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3"/>
  </si>
  <si>
    <t>下水道事業等会計</t>
    <rPh sb="0" eb="3">
      <t>ゲスイドウ</t>
    </rPh>
    <rPh sb="3" eb="5">
      <t>ジギョウ</t>
    </rPh>
    <rPh sb="5" eb="6">
      <t>トウ</t>
    </rPh>
    <rPh sb="6" eb="8">
      <t>カイケイ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</si>
  <si>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</si>
  <si>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（株）水府振興公社</t>
    <rPh sb="1" eb="2">
      <t>カブ</t>
    </rPh>
    <rPh sb="3" eb="5">
      <t>スイフ</t>
    </rPh>
    <rPh sb="5" eb="7">
      <t>シンコウ</t>
    </rPh>
    <rPh sb="7" eb="9">
      <t>コウシャ</t>
    </rPh>
    <phoneticPr fontId="12"/>
  </si>
  <si>
    <t>（一財）里美ふるさと振興公社出損金</t>
    <rPh sb="1" eb="2">
      <t>イチ</t>
    </rPh>
    <rPh sb="2" eb="3">
      <t>ザイ</t>
    </rPh>
    <rPh sb="4" eb="6">
      <t>サトミ</t>
    </rPh>
    <rPh sb="10" eb="12">
      <t>シンコウ</t>
    </rPh>
    <rPh sb="12" eb="14">
      <t>コウシャ</t>
    </rPh>
    <rPh sb="14" eb="16">
      <t>シュツエン</t>
    </rPh>
    <rPh sb="16" eb="17">
      <t>キン</t>
    </rPh>
    <phoneticPr fontId="12"/>
  </si>
  <si>
    <t>常陸太田産業振興（株）</t>
    <rPh sb="0" eb="4">
      <t>ヒタチオオタ</t>
    </rPh>
    <rPh sb="4" eb="6">
      <t>サンギョウ</t>
    </rPh>
    <rPh sb="6" eb="8">
      <t>シンコウ</t>
    </rPh>
    <rPh sb="9" eb="10">
      <t>カブ</t>
    </rPh>
    <phoneticPr fontId="12"/>
  </si>
  <si>
    <t>水道</t>
    <rPh sb="0" eb="2">
      <t>スイドウ</t>
    </rPh>
    <phoneticPr fontId="3"/>
  </si>
  <si>
    <t>工業</t>
    <rPh sb="0" eb="2">
      <t>コウギョウ</t>
    </rPh>
    <phoneticPr fontId="3"/>
  </si>
  <si>
    <t>簡易</t>
    <rPh sb="0" eb="2">
      <t>カンイ</t>
    </rPh>
    <phoneticPr fontId="3"/>
  </si>
  <si>
    <t>下水</t>
    <rPh sb="0" eb="2">
      <t>ゲスイ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</si>
  <si>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</si>
  <si>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</si>
  <si>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介護</t>
    <rPh sb="0" eb="2">
      <t>カイゴ</t>
    </rPh>
    <phoneticPr fontId="3"/>
  </si>
  <si>
    <t>繰入金</t>
    <rPh sb="0" eb="2">
      <t>クリイレ</t>
    </rPh>
    <rPh sb="2" eb="3">
      <t>キン</t>
    </rPh>
    <phoneticPr fontId="3"/>
  </si>
  <si>
    <t>税収</t>
    <rPh sb="0" eb="2">
      <t>ゼイシュウ</t>
    </rPh>
    <phoneticPr fontId="3"/>
  </si>
  <si>
    <t>保険料・長前</t>
    <rPh sb="0" eb="3">
      <t>ホケンリョウ</t>
    </rPh>
    <rPh sb="4" eb="5">
      <t>チョウ</t>
    </rPh>
    <rPh sb="5" eb="6">
      <t>マエ</t>
    </rPh>
    <phoneticPr fontId="3"/>
  </si>
  <si>
    <t>計</t>
    <rPh sb="0" eb="1">
      <t>ケイ</t>
    </rPh>
    <phoneticPr fontId="3"/>
  </si>
  <si>
    <t>（株）県中央食肉公社株券</t>
  </si>
  <si>
    <t>（株）茨城計算センター株券</t>
  </si>
  <si>
    <t>（株）ひたちなかテクノセンター株券</t>
  </si>
  <si>
    <t>社会福祉法人茨城県社会福祉事業団出資金</t>
  </si>
  <si>
    <t>常陸太田市森林組合出資金</t>
  </si>
  <si>
    <t>茨城県農業信用基金協会出資金</t>
  </si>
  <si>
    <t>茨城県畜産協会預託金</t>
  </si>
  <si>
    <t>茨城県信用保証協会出損金</t>
  </si>
  <si>
    <t>（公財）茨城県国際交流協会出損金</t>
  </si>
  <si>
    <t>（公財）茨城県暴力追放推進センター出損金</t>
  </si>
  <si>
    <t>（一財）茨城県建設技術公社出損金</t>
  </si>
  <si>
    <t>（一財）砂防フロンティア整備推進機構出損金</t>
  </si>
  <si>
    <t>（公財）いばらき腎バンク出損金</t>
  </si>
  <si>
    <t>（公財）茨城県消防協会出損金</t>
  </si>
  <si>
    <t>いばらき中小企業グローバル推進機構出損金</t>
  </si>
  <si>
    <t>茨城県酪農業協同組合連合会出損金</t>
  </si>
  <si>
    <t>地方公共団体金融機構出資金</t>
  </si>
  <si>
    <t>茨城県信用保証協会損失補償寄託金</t>
  </si>
  <si>
    <t>財政調整基金</t>
  </si>
  <si>
    <t>減債基金</t>
  </si>
  <si>
    <t>カーボンニュートラル推進基金</t>
  </si>
  <si>
    <t>公共施設等総合管理基金</t>
  </si>
  <si>
    <t>第三セクター振興基金</t>
  </si>
  <si>
    <t>高齢者住宅整備資金貸付金</t>
  </si>
  <si>
    <t>高額医療費貸付金</t>
  </si>
  <si>
    <t>自治金融制度預託金</t>
  </si>
  <si>
    <t>災害援護資金貸付金</t>
  </si>
  <si>
    <t>農村集落活性化支援事業費貸付金</t>
  </si>
  <si>
    <t>第三セクター経営支援資金貸付金</t>
  </si>
  <si>
    <t>公営企業会計は一般会計補助金</t>
    <rPh sb="0" eb="6">
      <t>コウエイキギョウカイケイ</t>
    </rPh>
    <rPh sb="7" eb="14">
      <t>イッパンカイケイホジョキン</t>
    </rPh>
    <phoneticPr fontId="3"/>
  </si>
  <si>
    <t>CF投資活動収入の国補助金収入</t>
    <rPh sb="2" eb="8">
      <t>トウシカツドウシュウニュウ</t>
    </rPh>
    <rPh sb="9" eb="10">
      <t>クニ</t>
    </rPh>
    <rPh sb="10" eb="13">
      <t>ホジョキン</t>
    </rPh>
    <rPh sb="13" eb="15">
      <t>シュウニュウ</t>
    </rPh>
    <phoneticPr fontId="3"/>
  </si>
  <si>
    <t>長期前受金戻入は組替表で税収等となるもの（一般会計補助金、工事負担金、受益者負担金など）</t>
    <rPh sb="0" eb="7">
      <t>チョウマエ</t>
    </rPh>
    <rPh sb="8" eb="11">
      <t>クミカエヒョウ</t>
    </rPh>
    <rPh sb="12" eb="14">
      <t>ゼイシュウ</t>
    </rPh>
    <rPh sb="14" eb="15">
      <t>トウ</t>
    </rPh>
    <rPh sb="21" eb="25">
      <t>イッパンカイケイ</t>
    </rPh>
    <rPh sb="25" eb="28">
      <t>ホジョキン</t>
    </rPh>
    <rPh sb="29" eb="34">
      <t>コウジフタンキン</t>
    </rPh>
    <rPh sb="35" eb="41">
      <t>ジュエキシャフタンキン</t>
    </rPh>
    <phoneticPr fontId="3"/>
  </si>
  <si>
    <t>国補助（資本）</t>
    <rPh sb="0" eb="1">
      <t>クニ</t>
    </rPh>
    <rPh sb="1" eb="3">
      <t>ホジョ</t>
    </rPh>
    <rPh sb="4" eb="6">
      <t>シホン</t>
    </rPh>
    <phoneticPr fontId="3"/>
  </si>
  <si>
    <t>県補助（資本）</t>
    <rPh sb="0" eb="1">
      <t>ケン</t>
    </rPh>
    <rPh sb="1" eb="3">
      <t>ホジョ</t>
    </rPh>
    <rPh sb="4" eb="6">
      <t>シホン</t>
    </rPh>
    <phoneticPr fontId="3"/>
  </si>
  <si>
    <t>国補助（経常）</t>
    <rPh sb="0" eb="1">
      <t>クニ</t>
    </rPh>
    <rPh sb="1" eb="3">
      <t>ホジョ</t>
    </rPh>
    <rPh sb="4" eb="6">
      <t>ケイジョウ</t>
    </rPh>
    <phoneticPr fontId="3"/>
  </si>
  <si>
    <t>県補助（経常）</t>
    <rPh sb="0" eb="1">
      <t>ケン</t>
    </rPh>
    <rPh sb="1" eb="3">
      <t>ホジョ</t>
    </rPh>
    <rPh sb="4" eb="6">
      <t>ケイジョウ</t>
    </rPh>
    <phoneticPr fontId="3"/>
  </si>
  <si>
    <t>←精算表より（NW税収等の全体相殺）</t>
    <rPh sb="1" eb="4">
      <t>セイサンヒョウ</t>
    </rPh>
    <rPh sb="9" eb="12">
      <t>ゼイシュウトウ</t>
    </rPh>
    <rPh sb="13" eb="15">
      <t>ゼンタイ</t>
    </rPh>
    <rPh sb="15" eb="17">
      <t>ソウサイ</t>
    </rPh>
    <phoneticPr fontId="3"/>
  </si>
  <si>
    <t>【入力用】</t>
    <rPh sb="1" eb="4">
      <t>ニュウリョクヨウ</t>
    </rPh>
    <phoneticPr fontId="3"/>
  </si>
  <si>
    <t>税収等</t>
    <rPh sb="0" eb="3">
      <t>ゼイシュウトウ</t>
    </rPh>
    <phoneticPr fontId="3"/>
  </si>
  <si>
    <t>国県等
補助金</t>
    <rPh sb="0" eb="1">
      <t>クニ</t>
    </rPh>
    <rPh sb="1" eb="2">
      <t>ケン</t>
    </rPh>
    <rPh sb="2" eb="3">
      <t>トウ</t>
    </rPh>
    <rPh sb="4" eb="7">
      <t>ホジョキン</t>
    </rPh>
    <phoneticPr fontId="3"/>
  </si>
  <si>
    <t>公営企業会計は組替表で国補助になる長期前受金戻入＋3条の国補助金</t>
    <rPh sb="0" eb="6">
      <t>コウエイキギョウカイケイ</t>
    </rPh>
    <rPh sb="7" eb="10">
      <t>クミカエヒョウ</t>
    </rPh>
    <rPh sb="11" eb="14">
      <t>クニホジョ</t>
    </rPh>
    <rPh sb="17" eb="24">
      <t>チョウマエ</t>
    </rPh>
    <rPh sb="26" eb="27">
      <t>ジョウ</t>
    </rPh>
    <rPh sb="28" eb="32">
      <t>クニホジョキン</t>
    </rPh>
    <phoneticPr fontId="3"/>
  </si>
  <si>
    <t>公営企業会計は組替表で県補助になる長期前受金戻入＋3条の県補助金</t>
    <rPh sb="0" eb="6">
      <t>コウエイキギョウカイケイ</t>
    </rPh>
    <rPh sb="7" eb="10">
      <t>クミカエヒョウ</t>
    </rPh>
    <rPh sb="11" eb="12">
      <t>ケン</t>
    </rPh>
    <rPh sb="12" eb="14">
      <t>ホジョ</t>
    </rPh>
    <rPh sb="17" eb="24">
      <t>チョウマエ</t>
    </rPh>
    <rPh sb="28" eb="29">
      <t>ケン</t>
    </rPh>
    <phoneticPr fontId="3"/>
  </si>
  <si>
    <t>一般会計等</t>
    <rPh sb="0" eb="5">
      <t>イッパンカイケイトウ</t>
    </rPh>
    <phoneticPr fontId="3"/>
  </si>
  <si>
    <t>全体会計</t>
    <rPh sb="0" eb="4">
      <t>ゼンタイカイケイ</t>
    </rPh>
    <phoneticPr fontId="3"/>
  </si>
  <si>
    <t>資産除売却損のうち解体費用</t>
    <rPh sb="0" eb="2">
      <t>シサン</t>
    </rPh>
    <rPh sb="2" eb="3">
      <t>ジョ</t>
    </rPh>
    <rPh sb="3" eb="5">
      <t>バイキャク</t>
    </rPh>
    <rPh sb="5" eb="6">
      <t>ソン</t>
    </rPh>
    <rPh sb="9" eb="11">
      <t>カイタイ</t>
    </rPh>
    <rPh sb="11" eb="13">
      <t>ヒヨウ</t>
    </rPh>
    <phoneticPr fontId="3"/>
  </si>
  <si>
    <t xml:space="preserve">    地方債</t>
  </si>
  <si>
    <t xml:space="preserve">    １年内償還予定地方債</t>
  </si>
  <si>
    <t xml:space="preserve">      他会計への繰出金</t>
  </si>
  <si>
    <t xml:space="preserve">      他会計への繰出支出</t>
  </si>
  <si>
    <t xml:space="preserve">    地方債償還支出</t>
  </si>
  <si>
    <t xml:space="preserve">    地方債発行収入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</si>
</sst>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[Red]_ * \-#,##0_ ;_ * &quot;-&quot;_ ;_ @_ "/>
    <numFmt numFmtId="177" formatCode="#,##0_ "/>
    <numFmt numFmtId="178" formatCode="#,##0;&quot;△ &quot;#,##0"/>
    <numFmt numFmtId="179" formatCode="#,##0_);[Red]\(#,##0\)"/>
  </numFmts>
  <fonts count="33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9"/>
      <color rgb="FF0070C0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0" fillId="0" borderId="0" xfId="0" applyNumberFormat="1" applyFont="1"/>
    <xf numFmtId="0" fontId="15" fillId="0" borderId="0" xfId="0" applyFont="1"/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5" fillId="0" borderId="14" xfId="0" applyFont="1" applyBorder="1"/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6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/>
    <xf numFmtId="177" fontId="1" fillId="0" borderId="1" xfId="0" applyNumberFormat="1" applyFont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16" xfId="0" applyNumberFormat="1" applyFont="1" applyBorder="1" applyAlignment="1">
      <alignment horizontal="left" vertical="center"/>
    </xf>
    <xf numFmtId="3" fontId="1" fillId="0" borderId="16" xfId="0" applyNumberFormat="1" applyFont="1" applyBorder="1" applyAlignment="1">
      <alignment horizontal="left" vertical="center" indent="1"/>
    </xf>
    <xf numFmtId="3" fontId="1" fillId="0" borderId="6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left" vertical="center"/>
    </xf>
    <xf numFmtId="3" fontId="26" fillId="0" borderId="1" xfId="0" applyNumberFormat="1" applyFont="1" applyBorder="1" applyAlignment="1">
      <alignment shrinkToFit="1"/>
    </xf>
    <xf numFmtId="3" fontId="26" fillId="0" borderId="1" xfId="0" applyNumberFormat="1" applyFont="1" applyBorder="1"/>
    <xf numFmtId="0" fontId="8" fillId="0" borderId="0" xfId="0" applyFont="1" applyAlignment="1">
      <alignment horizontal="left" vertical="center"/>
    </xf>
    <xf numFmtId="3" fontId="1" fillId="0" borderId="1" xfId="0" quotePrefix="1" applyNumberFormat="1" applyFont="1" applyBorder="1" applyAlignment="1">
      <alignment horizontal="left" vertical="center" shrinkToFit="1"/>
    </xf>
    <xf numFmtId="3" fontId="1" fillId="0" borderId="1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/>
    </xf>
    <xf numFmtId="176" fontId="0" fillId="0" borderId="0" xfId="0" applyNumberFormat="1" applyAlignment="1">
      <alignment vertical="center"/>
    </xf>
    <xf numFmtId="178" fontId="27" fillId="5" borderId="0" xfId="2" applyNumberFormat="1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/>
    <xf numFmtId="179" fontId="12" fillId="0" borderId="1" xfId="2" applyNumberFormat="1" applyFont="1" applyBorder="1" applyAlignment="1">
      <alignment vertical="center" wrapText="1"/>
    </xf>
    <xf numFmtId="0" fontId="24" fillId="0" borderId="13" xfId="0" applyFont="1" applyBorder="1" applyAlignment="1">
      <alignment horizontal="right"/>
    </xf>
    <xf numFmtId="3" fontId="30" fillId="0" borderId="1" xfId="0" applyNumberFormat="1" applyFont="1" applyBorder="1"/>
    <xf numFmtId="3" fontId="31" fillId="0" borderId="1" xfId="0" applyNumberFormat="1" applyFont="1" applyBorder="1"/>
    <xf numFmtId="3" fontId="0" fillId="0" borderId="0" xfId="0" applyNumberFormat="1" applyAlignment="1">
      <alignment horizontal="center"/>
    </xf>
    <xf numFmtId="3" fontId="32" fillId="0" borderId="1" xfId="0" applyNumberFormat="1" applyFont="1" applyBorder="1"/>
    <xf numFmtId="0" fontId="24" fillId="0" borderId="6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3" fontId="24" fillId="0" borderId="6" xfId="0" applyNumberFormat="1" applyFont="1" applyBorder="1" applyAlignment="1">
      <alignment horizontal="right"/>
    </xf>
    <xf numFmtId="3" fontId="24" fillId="0" borderId="4" xfId="0" applyNumberFormat="1" applyFont="1" applyBorder="1" applyAlignment="1">
      <alignment horizontal="right"/>
    </xf>
    <xf numFmtId="0" fontId="24" fillId="0" borderId="2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3" fontId="24" fillId="0" borderId="20" xfId="0" applyNumberFormat="1" applyFont="1" applyBorder="1" applyAlignment="1">
      <alignment horizontal="right"/>
    </xf>
    <xf numFmtId="3" fontId="24" fillId="0" borderId="21" xfId="0" applyNumberFormat="1" applyFont="1" applyBorder="1" applyAlignment="1">
      <alignment horizontal="right"/>
    </xf>
    <xf numFmtId="0" fontId="24" fillId="0" borderId="11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3" fontId="24" fillId="0" borderId="11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0" fontId="24" fillId="0" borderId="18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8" xfId="0" applyFont="1" applyBorder="1"/>
    <xf numFmtId="0" fontId="24" fillId="0" borderId="19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1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179" fontId="12" fillId="0" borderId="6" xfId="1" applyNumberFormat="1" applyFont="1" applyBorder="1" applyAlignment="1">
      <alignment vertical="center" wrapText="1"/>
    </xf>
    <xf numFmtId="179" fontId="12" fillId="0" borderId="4" xfId="1" applyNumberFormat="1" applyFont="1" applyBorder="1" applyAlignment="1">
      <alignment vertical="center" wrapText="1"/>
    </xf>
    <xf numFmtId="179" fontId="12" fillId="0" borderId="6" xfId="2" applyNumberFormat="1" applyFont="1" applyBorder="1" applyAlignment="1">
      <alignment vertical="center" wrapText="1"/>
    </xf>
    <xf numFmtId="179" fontId="12" fillId="0" borderId="4" xfId="2" applyNumberFormat="1" applyFont="1" applyBorder="1" applyAlignment="1">
      <alignment vertical="center" wrapText="1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0" fontId="24" fillId="0" borderId="13" xfId="0" applyFont="1" applyFill="1" applyBorder="1" applyAlignment="1">
      <alignment horizontal="left" vertical="center"/>
    </xf>
    <xf numFmtId="3" fontId="24" fillId="0" borderId="13" xfId="0" applyNumberFormat="1" applyFont="1" applyFill="1" applyBorder="1" applyAlignment="1">
      <alignment horizontal="right"/>
    </xf>
    <xf numFmtId="0" fontId="24" fillId="0" borderId="13" xfId="0" applyFont="1" applyFill="1" applyBorder="1" applyAlignment="1">
      <alignment horizontal="left" vertical="center"/>
    </xf>
    <xf numFmtId="3" fontId="24" fillId="0" borderId="13" xfId="0" applyNumberFormat="1" applyFont="1" applyFill="1" applyBorder="1" applyAlignment="1">
      <alignment horizontal="right"/>
    </xf>
    <xf numFmtId="0" fontId="24" fillId="0" borderId="13" xfId="0" applyFont="1" applyFill="1" applyBorder="1"/>
    <xf numFmtId="0" fontId="24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4" sqref="C4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421</v>
      </c>
    </row>
    <row r="3" spans="2:3" x14ac:dyDescent="0.2">
      <c r="B3" t="s">
        <v>86</v>
      </c>
      <c r="C3" s="21">
        <v>5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169</v>
      </c>
      <c r="C8" t="s">
        <v>170</v>
      </c>
    </row>
    <row r="9" spans="2:3" x14ac:dyDescent="0.2">
      <c r="B9" t="s">
        <v>178</v>
      </c>
      <c r="C9" t="s">
        <v>179</v>
      </c>
    </row>
    <row r="10" spans="2:3" x14ac:dyDescent="0.2">
      <c r="B10" t="s">
        <v>180</v>
      </c>
      <c r="C10" t="s">
        <v>181</v>
      </c>
    </row>
    <row r="11" spans="2:3" x14ac:dyDescent="0.2">
      <c r="B11" t="s">
        <v>304</v>
      </c>
      <c r="C11" t="s">
        <v>305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20"/>
  <sheetViews>
    <sheetView view="pageBreakPreview" zoomScaleNormal="100" zoomScaleSheetLayoutView="100" workbookViewId="0">
      <selection activeCell="F27" sqref="F27"/>
    </sheetView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9" width="10.453125" style="7" bestFit="1" customWidth="1"/>
    <col min="10" max="16384" width="8.90625" style="7"/>
  </cols>
  <sheetData>
    <row r="1" spans="1:9" ht="14" x14ac:dyDescent="0.2">
      <c r="A1" s="43" t="s">
        <v>136</v>
      </c>
      <c r="F1" s="9" t="str">
        <f>"自治体名："&amp;基礎情報!C2</f>
        <v>自治体名：常陸太田市　全体会計</v>
      </c>
    </row>
    <row r="2" spans="1:9" ht="13" x14ac:dyDescent="0.2">
      <c r="A2" s="8"/>
      <c r="F2" s="9" t="str">
        <f>"年度：令和"&amp;基礎情報!C3&amp;"年度"</f>
        <v>年度：令和5年度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67" t="s">
        <v>72</v>
      </c>
      <c r="B5" s="167" t="s">
        <v>71</v>
      </c>
      <c r="C5" s="167" t="s">
        <v>70</v>
      </c>
      <c r="D5" s="167" t="s">
        <v>69</v>
      </c>
      <c r="E5" s="167"/>
      <c r="F5" s="167" t="s">
        <v>68</v>
      </c>
    </row>
    <row r="6" spans="1:9" ht="22.5" customHeight="1" x14ac:dyDescent="0.2">
      <c r="A6" s="167"/>
      <c r="B6" s="167"/>
      <c r="C6" s="167"/>
      <c r="D6" s="3" t="s">
        <v>67</v>
      </c>
      <c r="E6" s="3" t="s">
        <v>25</v>
      </c>
      <c r="F6" s="167"/>
    </row>
    <row r="7" spans="1:9" ht="18" customHeight="1" x14ac:dyDescent="0.2">
      <c r="A7" s="4" t="s">
        <v>153</v>
      </c>
      <c r="B7" s="2">
        <v>6278589000</v>
      </c>
      <c r="C7" s="2">
        <f>IF(F7&gt;B7,F7-B7,0)</f>
        <v>12223000</v>
      </c>
      <c r="D7" s="2"/>
      <c r="E7" s="2">
        <f>IF(F7&lt;B7,B7-F7,0)</f>
        <v>0</v>
      </c>
      <c r="F7" s="2">
        <v>6290812000</v>
      </c>
      <c r="G7" s="7" t="s">
        <v>389</v>
      </c>
      <c r="H7" s="7">
        <f>+四表!E11</f>
        <v>6290812000</v>
      </c>
      <c r="I7" s="7">
        <f>+F7-H7</f>
        <v>0</v>
      </c>
    </row>
    <row r="8" spans="1:9" ht="18" customHeight="1" x14ac:dyDescent="0.2">
      <c r="A8" s="4" t="s">
        <v>154</v>
      </c>
      <c r="B8" s="2">
        <v>0</v>
      </c>
      <c r="C8" s="2">
        <f>IF(F8&gt;B8,F8-B8,0)</f>
        <v>0</v>
      </c>
      <c r="D8" s="2"/>
      <c r="E8" s="2">
        <f>IF(F8&lt;B8,B8-F8,0)</f>
        <v>0</v>
      </c>
      <c r="F8" s="2">
        <v>0</v>
      </c>
      <c r="G8" s="7" t="s">
        <v>390</v>
      </c>
      <c r="H8" s="7">
        <f>+四表!E12</f>
        <v>0</v>
      </c>
      <c r="I8" s="7">
        <f t="shared" ref="I8:I9" si="0">+F8-H8</f>
        <v>0</v>
      </c>
    </row>
    <row r="9" spans="1:9" ht="18" customHeight="1" x14ac:dyDescent="0.2">
      <c r="A9" s="4" t="s">
        <v>155</v>
      </c>
      <c r="B9" s="2">
        <v>459101222</v>
      </c>
      <c r="C9" s="2">
        <f>F9</f>
        <v>470415338</v>
      </c>
      <c r="D9" s="2">
        <f>+B9</f>
        <v>459101222</v>
      </c>
      <c r="E9" s="2"/>
      <c r="F9" s="2">
        <f>450080185+20335153</f>
        <v>470415338</v>
      </c>
      <c r="G9" s="7" t="s">
        <v>391</v>
      </c>
      <c r="H9" s="7">
        <f>+四表!E20</f>
        <v>470415338</v>
      </c>
      <c r="I9" s="7">
        <f t="shared" si="0"/>
        <v>0</v>
      </c>
    </row>
    <row r="10" spans="1:9" ht="18" customHeight="1" x14ac:dyDescent="0.2">
      <c r="A10" s="4" t="s">
        <v>489</v>
      </c>
      <c r="B10" s="2"/>
      <c r="C10" s="2">
        <v>0</v>
      </c>
      <c r="D10" s="2">
        <v>0</v>
      </c>
      <c r="E10" s="2">
        <f>B10-D10-F10</f>
        <v>0</v>
      </c>
      <c r="F10" s="2"/>
    </row>
    <row r="11" spans="1:9" ht="18" customHeight="1" x14ac:dyDescent="0.2">
      <c r="A11" s="4"/>
      <c r="B11" s="2"/>
      <c r="C11" s="2"/>
      <c r="D11" s="2"/>
      <c r="E11" s="2"/>
      <c r="F11" s="2"/>
    </row>
    <row r="12" spans="1:9" ht="18" customHeight="1" x14ac:dyDescent="0.2">
      <c r="A12" s="6" t="s">
        <v>9</v>
      </c>
      <c r="B12" s="19">
        <f>SUM(B7:B11)</f>
        <v>6737690222</v>
      </c>
      <c r="C12" s="19">
        <f t="shared" ref="C12:F12" si="1">SUM(C7:C11)</f>
        <v>482638338</v>
      </c>
      <c r="D12" s="19">
        <f t="shared" si="1"/>
        <v>459101222</v>
      </c>
      <c r="E12" s="19">
        <f t="shared" si="1"/>
        <v>0</v>
      </c>
      <c r="F12" s="19">
        <f t="shared" si="1"/>
        <v>6761227338</v>
      </c>
    </row>
    <row r="15" spans="1:9" x14ac:dyDescent="0.2">
      <c r="F15" s="7">
        <v>450080185</v>
      </c>
    </row>
    <row r="16" spans="1:9" x14ac:dyDescent="0.2">
      <c r="E16" s="7" t="s">
        <v>509</v>
      </c>
      <c r="F16" s="7">
        <v>7933000</v>
      </c>
    </row>
    <row r="17" spans="5:6" x14ac:dyDescent="0.2">
      <c r="E17" s="7" t="s">
        <v>510</v>
      </c>
      <c r="F17" s="7">
        <v>1808000</v>
      </c>
    </row>
    <row r="18" spans="5:6" x14ac:dyDescent="0.2">
      <c r="E18" s="7" t="s">
        <v>511</v>
      </c>
      <c r="F18" s="7">
        <v>2054148</v>
      </c>
    </row>
    <row r="19" spans="5:6" x14ac:dyDescent="0.2">
      <c r="E19" s="7" t="s">
        <v>512</v>
      </c>
      <c r="F19" s="7">
        <v>8540005</v>
      </c>
    </row>
    <row r="20" spans="5:6" x14ac:dyDescent="0.2">
      <c r="F20" s="7">
        <f>SUM(F15:F19)</f>
        <v>470415338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G43"/>
  <sheetViews>
    <sheetView view="pageBreakPreview" topLeftCell="A10" zoomScaleNormal="100" zoomScaleSheetLayoutView="100" workbookViewId="0">
      <selection activeCell="G31" sqref="G31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33" style="7" bestFit="1" customWidth="1"/>
    <col min="4" max="4" width="16.90625" style="7" customWidth="1"/>
    <col min="5" max="5" width="46.7265625" style="7" bestFit="1" customWidth="1"/>
    <col min="6" max="6" width="9.7265625" style="7" bestFit="1" customWidth="1"/>
    <col min="7" max="16384" width="8.90625" style="7"/>
  </cols>
  <sheetData>
    <row r="1" spans="1:7" ht="14" x14ac:dyDescent="0.2">
      <c r="A1" s="139" t="s">
        <v>141</v>
      </c>
      <c r="B1" s="140"/>
      <c r="C1" s="140"/>
      <c r="D1" s="140"/>
      <c r="E1" s="140"/>
      <c r="F1" s="140"/>
      <c r="G1" s="140"/>
    </row>
    <row r="2" spans="1:7" ht="14" x14ac:dyDescent="0.2">
      <c r="A2" s="43" t="s">
        <v>137</v>
      </c>
      <c r="E2" s="9" t="str">
        <f>"自治体名："&amp;基礎情報!C2</f>
        <v>自治体名：常陸太田市　全体会計</v>
      </c>
    </row>
    <row r="3" spans="1:7" ht="13" x14ac:dyDescent="0.2">
      <c r="A3" s="8"/>
      <c r="E3" s="9" t="str">
        <f>"年度：令和"&amp;基礎情報!C3&amp;"年度"</f>
        <v>年度：令和5年度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76" t="s">
        <v>77</v>
      </c>
      <c r="B7" s="4"/>
      <c r="C7" s="4"/>
      <c r="D7" s="2"/>
      <c r="E7" s="4"/>
    </row>
    <row r="8" spans="1:7" ht="18" customHeight="1" x14ac:dyDescent="0.2">
      <c r="A8" s="176"/>
      <c r="B8" s="4"/>
      <c r="C8" s="4"/>
      <c r="D8" s="2"/>
      <c r="E8" s="4"/>
    </row>
    <row r="9" spans="1:7" ht="18" customHeight="1" x14ac:dyDescent="0.2">
      <c r="A9" s="176"/>
      <c r="B9" s="4"/>
      <c r="C9" s="4"/>
      <c r="D9" s="2"/>
      <c r="E9" s="4"/>
    </row>
    <row r="10" spans="1:7" ht="18" customHeight="1" x14ac:dyDescent="0.2">
      <c r="A10" s="176"/>
      <c r="B10" s="92"/>
      <c r="C10" s="4"/>
      <c r="D10" s="2"/>
      <c r="E10" s="4"/>
    </row>
    <row r="11" spans="1:7" ht="18" customHeight="1" x14ac:dyDescent="0.2">
      <c r="A11" s="176"/>
      <c r="B11" s="4"/>
      <c r="C11" s="4"/>
      <c r="D11" s="2"/>
      <c r="E11" s="4"/>
    </row>
    <row r="12" spans="1:7" ht="18" customHeight="1" x14ac:dyDescent="0.2">
      <c r="A12" s="176"/>
      <c r="B12" s="4"/>
      <c r="C12" s="4"/>
      <c r="D12" s="2"/>
      <c r="E12" s="4"/>
    </row>
    <row r="13" spans="1:7" ht="18" customHeight="1" x14ac:dyDescent="0.2">
      <c r="A13" s="176"/>
      <c r="B13" s="4"/>
      <c r="C13" s="4"/>
      <c r="D13" s="2"/>
      <c r="E13" s="4"/>
    </row>
    <row r="14" spans="1:7" ht="18" customHeight="1" x14ac:dyDescent="0.2">
      <c r="A14" s="176"/>
      <c r="B14" s="4"/>
      <c r="C14" s="4"/>
      <c r="D14" s="2"/>
      <c r="E14" s="4"/>
    </row>
    <row r="15" spans="1:7" ht="18" customHeight="1" x14ac:dyDescent="0.2">
      <c r="A15" s="176"/>
      <c r="B15" s="4"/>
      <c r="C15" s="4"/>
      <c r="D15" s="2"/>
      <c r="E15" s="4"/>
    </row>
    <row r="16" spans="1:7" ht="18" customHeight="1" x14ac:dyDescent="0.2">
      <c r="A16" s="176"/>
      <c r="B16" s="4"/>
      <c r="C16" s="4"/>
      <c r="D16" s="2"/>
      <c r="E16" s="4"/>
    </row>
    <row r="17" spans="1:5" ht="18" customHeight="1" x14ac:dyDescent="0.2">
      <c r="A17" s="176"/>
      <c r="B17" s="93"/>
      <c r="C17" s="4"/>
      <c r="D17" s="2"/>
      <c r="E17" s="93"/>
    </row>
    <row r="18" spans="1:5" ht="18" customHeight="1" x14ac:dyDescent="0.2">
      <c r="A18" s="176"/>
      <c r="B18" s="93"/>
      <c r="C18" s="4"/>
      <c r="D18" s="2"/>
      <c r="E18" s="93"/>
    </row>
    <row r="19" spans="1:5" ht="18" customHeight="1" x14ac:dyDescent="0.2">
      <c r="A19" s="176"/>
      <c r="B19" s="4"/>
      <c r="C19" s="4"/>
      <c r="D19" s="2"/>
      <c r="E19" s="4"/>
    </row>
    <row r="20" spans="1:5" ht="18" customHeight="1" x14ac:dyDescent="0.2">
      <c r="A20" s="176"/>
      <c r="B20" s="4"/>
      <c r="C20" s="4"/>
      <c r="D20" s="2"/>
      <c r="E20" s="4"/>
    </row>
    <row r="21" spans="1:5" ht="18" customHeight="1" x14ac:dyDescent="0.2">
      <c r="A21" s="176"/>
      <c r="B21" s="4"/>
      <c r="C21" s="4"/>
      <c r="D21" s="2"/>
      <c r="E21" s="4"/>
    </row>
    <row r="22" spans="1:5" ht="18" customHeight="1" x14ac:dyDescent="0.2">
      <c r="A22" s="177"/>
      <c r="B22" s="6" t="s">
        <v>78</v>
      </c>
      <c r="C22" s="18"/>
      <c r="D22" s="19">
        <f>SUM(D7:D21)</f>
        <v>0</v>
      </c>
      <c r="E22" s="59"/>
    </row>
    <row r="23" spans="1:5" ht="18" customHeight="1" x14ac:dyDescent="0.2">
      <c r="A23" s="178" t="s">
        <v>79</v>
      </c>
      <c r="B23" s="93"/>
      <c r="C23" s="4"/>
      <c r="D23" s="2"/>
      <c r="E23" s="4"/>
    </row>
    <row r="24" spans="1:5" ht="18" customHeight="1" x14ac:dyDescent="0.2">
      <c r="A24" s="178"/>
      <c r="B24" s="4"/>
      <c r="C24" s="4"/>
      <c r="D24" s="2"/>
      <c r="E24" s="4"/>
    </row>
    <row r="25" spans="1:5" ht="18" customHeight="1" x14ac:dyDescent="0.2">
      <c r="A25" s="178"/>
      <c r="B25" s="4"/>
      <c r="C25" s="4"/>
      <c r="D25" s="2"/>
      <c r="E25" s="4"/>
    </row>
    <row r="26" spans="1:5" ht="18" customHeight="1" x14ac:dyDescent="0.2">
      <c r="A26" s="178"/>
      <c r="B26" s="4"/>
      <c r="C26" s="4"/>
      <c r="D26" s="2"/>
      <c r="E26" s="4"/>
    </row>
    <row r="27" spans="1:5" ht="18" customHeight="1" x14ac:dyDescent="0.2">
      <c r="A27" s="178"/>
      <c r="B27" s="4"/>
      <c r="C27" s="4"/>
      <c r="D27" s="2"/>
      <c r="E27" s="4"/>
    </row>
    <row r="28" spans="1:5" ht="18" customHeight="1" x14ac:dyDescent="0.2">
      <c r="A28" s="178"/>
      <c r="B28" s="4"/>
      <c r="C28" s="94"/>
      <c r="D28" s="2"/>
      <c r="E28" s="94"/>
    </row>
    <row r="29" spans="1:5" ht="18" customHeight="1" x14ac:dyDescent="0.2">
      <c r="A29" s="178"/>
      <c r="B29" s="4"/>
      <c r="C29" s="4"/>
      <c r="D29" s="2"/>
      <c r="E29" s="4"/>
    </row>
    <row r="30" spans="1:5" ht="18" customHeight="1" x14ac:dyDescent="0.2">
      <c r="A30" s="178"/>
      <c r="B30" s="4"/>
      <c r="C30" s="4"/>
      <c r="D30" s="2"/>
      <c r="E30" s="4"/>
    </row>
    <row r="31" spans="1:5" ht="18" customHeight="1" x14ac:dyDescent="0.2">
      <c r="A31" s="178"/>
      <c r="B31" s="4"/>
      <c r="C31" s="4"/>
      <c r="D31" s="2"/>
      <c r="E31" s="4"/>
    </row>
    <row r="32" spans="1:5" ht="18" customHeight="1" x14ac:dyDescent="0.2">
      <c r="A32" s="178"/>
      <c r="B32" s="4"/>
      <c r="C32" s="4"/>
      <c r="D32" s="2"/>
      <c r="E32" s="4"/>
    </row>
    <row r="33" spans="1:7" ht="18" customHeight="1" x14ac:dyDescent="0.2">
      <c r="A33" s="178"/>
      <c r="B33" s="4"/>
      <c r="C33" s="4"/>
      <c r="D33" s="2"/>
      <c r="E33" s="4"/>
    </row>
    <row r="34" spans="1:7" ht="18" customHeight="1" x14ac:dyDescent="0.2">
      <c r="A34" s="178"/>
      <c r="B34" s="4"/>
      <c r="C34" s="4"/>
      <c r="D34" s="2"/>
      <c r="E34" s="4"/>
    </row>
    <row r="35" spans="1:7" ht="18" customHeight="1" x14ac:dyDescent="0.2">
      <c r="A35" s="178"/>
      <c r="B35" s="4"/>
      <c r="C35" s="4"/>
      <c r="D35" s="2"/>
      <c r="E35" s="4"/>
    </row>
    <row r="36" spans="1:7" ht="18" customHeight="1" x14ac:dyDescent="0.2">
      <c r="A36" s="178"/>
      <c r="B36" s="4"/>
      <c r="C36" s="4"/>
      <c r="D36" s="2"/>
      <c r="E36" s="4"/>
    </row>
    <row r="37" spans="1:7" ht="18" customHeight="1" x14ac:dyDescent="0.2">
      <c r="A37" s="178"/>
      <c r="B37" s="4"/>
      <c r="C37" s="94"/>
      <c r="D37" s="2"/>
      <c r="E37" s="4"/>
    </row>
    <row r="38" spans="1:7" ht="18" customHeight="1" x14ac:dyDescent="0.2">
      <c r="A38" s="178"/>
      <c r="B38" s="4"/>
      <c r="C38" s="4"/>
      <c r="D38" s="2"/>
      <c r="E38" s="4"/>
    </row>
    <row r="39" spans="1:7" ht="18" customHeight="1" x14ac:dyDescent="0.2">
      <c r="A39" s="178"/>
      <c r="B39" s="4"/>
      <c r="C39" s="94"/>
      <c r="D39" s="2"/>
      <c r="E39" s="94"/>
    </row>
    <row r="40" spans="1:7" ht="18" customHeight="1" x14ac:dyDescent="0.2">
      <c r="A40" s="178"/>
      <c r="B40" s="4"/>
      <c r="C40" s="4"/>
      <c r="D40" s="2"/>
      <c r="E40" s="4"/>
    </row>
    <row r="41" spans="1:7" ht="18" customHeight="1" x14ac:dyDescent="0.2">
      <c r="A41" s="178"/>
      <c r="B41" s="4"/>
      <c r="C41" s="4"/>
      <c r="D41" s="2"/>
      <c r="E41" s="19"/>
    </row>
    <row r="42" spans="1:7" ht="18" customHeight="1" x14ac:dyDescent="0.2">
      <c r="A42" s="177"/>
      <c r="B42" s="6" t="s">
        <v>78</v>
      </c>
      <c r="C42" s="18"/>
      <c r="D42" s="19">
        <f>SUM(D23:D41)</f>
        <v>0</v>
      </c>
      <c r="E42" s="59"/>
      <c r="F42" s="7" t="s">
        <v>370</v>
      </c>
    </row>
    <row r="43" spans="1:7" ht="18" customHeight="1" x14ac:dyDescent="0.2">
      <c r="A43" s="6" t="s">
        <v>9</v>
      </c>
      <c r="B43" s="18"/>
      <c r="C43" s="18"/>
      <c r="D43" s="19">
        <f>+D22+D42</f>
        <v>0</v>
      </c>
      <c r="E43" s="59"/>
      <c r="F43" s="7">
        <f>+四表!J25</f>
        <v>15042737070</v>
      </c>
      <c r="G43" s="7">
        <f>+E43-F43</f>
        <v>-15042737070</v>
      </c>
    </row>
  </sheetData>
  <mergeCells count="3">
    <mergeCell ref="A7:A22"/>
    <mergeCell ref="A23:A42"/>
    <mergeCell ref="A1:G1"/>
  </mergeCells>
  <phoneticPr fontId="3"/>
  <pageMargins left="0.78740157480314965" right="0.39370078740157483" top="0.6692913385826772" bottom="0.39370078740157483" header="0.19685039370078741" footer="0.19685039370078741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R72"/>
  <sheetViews>
    <sheetView view="pageBreakPreview" topLeftCell="A28" zoomScale="90" zoomScaleNormal="100" zoomScaleSheetLayoutView="90" workbookViewId="0">
      <selection activeCell="I40" sqref="I40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1.7265625" style="7" bestFit="1" customWidth="1"/>
    <col min="8" max="8" width="11.7265625" style="7" customWidth="1"/>
    <col min="9" max="17" width="12.7265625" style="7" customWidth="1"/>
    <col min="18" max="16384" width="8.90625" style="7"/>
  </cols>
  <sheetData>
    <row r="1" spans="1:8" ht="14" x14ac:dyDescent="0.2">
      <c r="A1" s="139" t="s">
        <v>142</v>
      </c>
      <c r="B1" s="140"/>
      <c r="C1" s="140"/>
      <c r="D1" s="140"/>
      <c r="E1" s="140"/>
      <c r="F1" s="140"/>
      <c r="G1" s="140"/>
      <c r="H1" s="91"/>
    </row>
    <row r="2" spans="1:8" s="43" customFormat="1" ht="14" x14ac:dyDescent="0.2">
      <c r="A2" s="43" t="s">
        <v>138</v>
      </c>
      <c r="E2" s="55" t="str">
        <f>"自治体名："&amp;基礎情報!C2</f>
        <v>自治体名：常陸太田市　全体会計</v>
      </c>
    </row>
    <row r="3" spans="1:8" ht="13" x14ac:dyDescent="0.2">
      <c r="A3" s="8"/>
      <c r="E3" s="55" t="str">
        <f>"年度：令和"&amp;基礎情報!C3&amp;"年度"</f>
        <v>年度：令和5年度</v>
      </c>
    </row>
    <row r="4" spans="1:8" ht="13" x14ac:dyDescent="0.2">
      <c r="A4" s="8"/>
    </row>
    <row r="5" spans="1:8" ht="13" x14ac:dyDescent="0.2">
      <c r="E5" s="9" t="s">
        <v>94</v>
      </c>
    </row>
    <row r="6" spans="1:8" ht="22.5" customHeight="1" x14ac:dyDescent="0.2">
      <c r="A6" s="3" t="s">
        <v>85</v>
      </c>
      <c r="B6" s="3" t="s">
        <v>72</v>
      </c>
      <c r="C6" s="167" t="s">
        <v>84</v>
      </c>
      <c r="D6" s="167"/>
      <c r="E6" s="3" t="s">
        <v>75</v>
      </c>
    </row>
    <row r="7" spans="1:8" ht="18" customHeight="1" x14ac:dyDescent="0.2">
      <c r="A7" s="167" t="s">
        <v>383</v>
      </c>
      <c r="B7" s="177" t="s">
        <v>83</v>
      </c>
      <c r="C7" s="178" t="s">
        <v>392</v>
      </c>
      <c r="D7" s="183"/>
      <c r="E7" s="2">
        <v>5431095591</v>
      </c>
    </row>
    <row r="8" spans="1:8" ht="18" customHeight="1" x14ac:dyDescent="0.2">
      <c r="A8" s="167"/>
      <c r="B8" s="177"/>
      <c r="C8" s="178" t="s">
        <v>393</v>
      </c>
      <c r="D8" s="183"/>
      <c r="E8" s="2">
        <v>382569000</v>
      </c>
    </row>
    <row r="9" spans="1:8" ht="18" customHeight="1" x14ac:dyDescent="0.2">
      <c r="A9" s="167"/>
      <c r="B9" s="177"/>
      <c r="C9" s="178" t="s">
        <v>394</v>
      </c>
      <c r="D9" s="183"/>
      <c r="E9" s="2">
        <v>1777000</v>
      </c>
    </row>
    <row r="10" spans="1:8" ht="18" customHeight="1" x14ac:dyDescent="0.2">
      <c r="A10" s="167"/>
      <c r="B10" s="177"/>
      <c r="C10" s="178" t="s">
        <v>395</v>
      </c>
      <c r="D10" s="183"/>
      <c r="E10" s="2">
        <v>33675000</v>
      </c>
    </row>
    <row r="11" spans="1:8" ht="18" customHeight="1" x14ac:dyDescent="0.2">
      <c r="A11" s="167"/>
      <c r="B11" s="177"/>
      <c r="C11" s="178" t="s">
        <v>396</v>
      </c>
      <c r="D11" s="183"/>
      <c r="E11" s="2">
        <v>37487000</v>
      </c>
    </row>
    <row r="12" spans="1:8" ht="18" customHeight="1" x14ac:dyDescent="0.2">
      <c r="A12" s="167"/>
      <c r="B12" s="177"/>
      <c r="C12" s="178" t="s">
        <v>490</v>
      </c>
      <c r="D12" s="183"/>
      <c r="E12" s="2">
        <v>87900000</v>
      </c>
    </row>
    <row r="13" spans="1:8" ht="18" customHeight="1" x14ac:dyDescent="0.2">
      <c r="A13" s="167"/>
      <c r="B13" s="177"/>
      <c r="C13" s="178" t="s">
        <v>397</v>
      </c>
      <c r="D13" s="183"/>
      <c r="E13" s="2">
        <v>1098566000</v>
      </c>
    </row>
    <row r="14" spans="1:8" ht="18" customHeight="1" x14ac:dyDescent="0.2">
      <c r="A14" s="167"/>
      <c r="B14" s="177"/>
      <c r="C14" s="178" t="s">
        <v>398</v>
      </c>
      <c r="D14" s="183"/>
      <c r="E14" s="2">
        <v>61366811</v>
      </c>
    </row>
    <row r="15" spans="1:8" ht="18" customHeight="1" x14ac:dyDescent="0.2">
      <c r="A15" s="167"/>
      <c r="B15" s="177"/>
      <c r="C15" s="178" t="s">
        <v>399</v>
      </c>
      <c r="D15" s="183"/>
      <c r="E15" s="2">
        <v>36321000</v>
      </c>
    </row>
    <row r="16" spans="1:8" ht="18" customHeight="1" x14ac:dyDescent="0.2">
      <c r="A16" s="167"/>
      <c r="B16" s="177"/>
      <c r="C16" s="178" t="s">
        <v>400</v>
      </c>
      <c r="D16" s="183"/>
      <c r="E16" s="2">
        <v>36196000</v>
      </c>
    </row>
    <row r="17" spans="1:10" ht="18" customHeight="1" x14ac:dyDescent="0.2">
      <c r="A17" s="167"/>
      <c r="B17" s="177"/>
      <c r="C17" s="178" t="s">
        <v>401</v>
      </c>
      <c r="D17" s="183"/>
      <c r="E17" s="2">
        <v>9464256000</v>
      </c>
    </row>
    <row r="18" spans="1:10" ht="18" customHeight="1" x14ac:dyDescent="0.2">
      <c r="A18" s="167"/>
      <c r="B18" s="177"/>
      <c r="C18" s="178" t="s">
        <v>402</v>
      </c>
      <c r="D18" s="183"/>
      <c r="E18" s="2">
        <v>4020000</v>
      </c>
    </row>
    <row r="19" spans="1:10" ht="18" customHeight="1" x14ac:dyDescent="0.2">
      <c r="A19" s="167"/>
      <c r="B19" s="177"/>
      <c r="C19" s="178" t="s">
        <v>491</v>
      </c>
      <c r="D19" s="183"/>
      <c r="E19" s="2">
        <v>43049557</v>
      </c>
    </row>
    <row r="20" spans="1:10" ht="18" customHeight="1" x14ac:dyDescent="0.2">
      <c r="A20" s="167"/>
      <c r="B20" s="177"/>
      <c r="C20" s="178" t="s">
        <v>403</v>
      </c>
      <c r="D20" s="183"/>
      <c r="E20" s="2">
        <v>213903946</v>
      </c>
    </row>
    <row r="21" spans="1:10" ht="18" customHeight="1" x14ac:dyDescent="0.2">
      <c r="A21" s="167"/>
      <c r="B21" s="177"/>
      <c r="C21" s="178" t="s">
        <v>492</v>
      </c>
      <c r="D21" s="183"/>
      <c r="E21" s="2">
        <v>18424287</v>
      </c>
    </row>
    <row r="22" spans="1:10" ht="18" customHeight="1" x14ac:dyDescent="0.2">
      <c r="A22" s="167"/>
      <c r="B22" s="177"/>
      <c r="C22" s="178"/>
      <c r="D22" s="183"/>
      <c r="E22" s="2"/>
    </row>
    <row r="23" spans="1:10" ht="18" customHeight="1" x14ac:dyDescent="0.2">
      <c r="A23" s="167"/>
      <c r="B23" s="177"/>
      <c r="C23" s="177" t="s">
        <v>36</v>
      </c>
      <c r="D23" s="183"/>
      <c r="E23" s="2">
        <f>SUM(E7:E22)</f>
        <v>16950607192</v>
      </c>
    </row>
    <row r="24" spans="1:10" ht="18" customHeight="1" x14ac:dyDescent="0.2">
      <c r="A24" s="167"/>
      <c r="B24" s="177" t="s">
        <v>82</v>
      </c>
      <c r="C24" s="185" t="s">
        <v>81</v>
      </c>
      <c r="D24" s="4" t="s">
        <v>182</v>
      </c>
      <c r="E24" s="2">
        <v>536269000</v>
      </c>
    </row>
    <row r="25" spans="1:10" ht="18" customHeight="1" x14ac:dyDescent="0.2">
      <c r="A25" s="167"/>
      <c r="B25" s="177"/>
      <c r="C25" s="177"/>
      <c r="D25" s="4" t="s">
        <v>183</v>
      </c>
      <c r="E25" s="2">
        <v>22997000</v>
      </c>
    </row>
    <row r="26" spans="1:10" ht="18" customHeight="1" x14ac:dyDescent="0.2">
      <c r="A26" s="167"/>
      <c r="B26" s="177"/>
      <c r="C26" s="177"/>
      <c r="D26" s="6" t="s">
        <v>78</v>
      </c>
      <c r="E26" s="2">
        <f>SUM(E24:E25)</f>
        <v>559266000</v>
      </c>
    </row>
    <row r="27" spans="1:10" ht="18" customHeight="1" x14ac:dyDescent="0.2">
      <c r="A27" s="167"/>
      <c r="B27" s="177"/>
      <c r="C27" s="185" t="s">
        <v>80</v>
      </c>
      <c r="D27" s="4" t="s">
        <v>182</v>
      </c>
      <c r="E27" s="2">
        <v>3025959068</v>
      </c>
    </row>
    <row r="28" spans="1:10" ht="18" customHeight="1" x14ac:dyDescent="0.2">
      <c r="A28" s="167"/>
      <c r="B28" s="177"/>
      <c r="C28" s="177"/>
      <c r="D28" s="4" t="s">
        <v>183</v>
      </c>
      <c r="E28" s="2">
        <v>1486759856</v>
      </c>
    </row>
    <row r="29" spans="1:10" ht="18" customHeight="1" x14ac:dyDescent="0.2">
      <c r="A29" s="167"/>
      <c r="B29" s="177"/>
      <c r="C29" s="177"/>
      <c r="D29" s="6" t="s">
        <v>78</v>
      </c>
      <c r="E29" s="2">
        <f>SUM(E27:E28)</f>
        <v>4512718924</v>
      </c>
    </row>
    <row r="30" spans="1:10" ht="18" customHeight="1" x14ac:dyDescent="0.2">
      <c r="A30" s="184"/>
      <c r="B30" s="183"/>
      <c r="C30" s="177" t="s">
        <v>36</v>
      </c>
      <c r="D30" s="183"/>
      <c r="E30" s="2">
        <f>+E26+E29</f>
        <v>5071984924</v>
      </c>
    </row>
    <row r="31" spans="1:10" ht="18" customHeight="1" x14ac:dyDescent="0.2">
      <c r="A31" s="184"/>
      <c r="B31" s="167" t="s">
        <v>9</v>
      </c>
      <c r="C31" s="184"/>
      <c r="D31" s="184"/>
      <c r="E31" s="58">
        <f>+E23+E30</f>
        <v>22022592116</v>
      </c>
      <c r="I31" s="7" t="s">
        <v>419</v>
      </c>
      <c r="J31" s="7" t="s">
        <v>420</v>
      </c>
    </row>
    <row r="32" spans="1:10" ht="18" customHeight="1" x14ac:dyDescent="0.2">
      <c r="A32" s="167" t="s">
        <v>405</v>
      </c>
      <c r="B32" s="177" t="s">
        <v>83</v>
      </c>
      <c r="C32" s="87" t="s">
        <v>493</v>
      </c>
      <c r="D32" s="99" t="s">
        <v>494</v>
      </c>
      <c r="E32" s="2">
        <f t="shared" ref="E32" si="0">+I32+J32</f>
        <v>882520305</v>
      </c>
      <c r="I32" s="7">
        <v>876581447</v>
      </c>
      <c r="J32" s="7">
        <v>5938858</v>
      </c>
    </row>
    <row r="33" spans="1:18" ht="18" customHeight="1" x14ac:dyDescent="0.2">
      <c r="A33" s="167"/>
      <c r="B33" s="177"/>
      <c r="C33" s="87" t="s">
        <v>495</v>
      </c>
      <c r="D33" s="88" t="s">
        <v>411</v>
      </c>
      <c r="E33" s="2">
        <f>+I33+J33</f>
        <v>638021700</v>
      </c>
      <c r="I33" s="7">
        <v>638485700</v>
      </c>
      <c r="J33" s="7">
        <v>-464000</v>
      </c>
    </row>
    <row r="34" spans="1:18" ht="18" customHeight="1" x14ac:dyDescent="0.2">
      <c r="A34" s="167"/>
      <c r="B34" s="177"/>
      <c r="C34" s="87" t="s">
        <v>496</v>
      </c>
      <c r="D34" s="88" t="s">
        <v>497</v>
      </c>
      <c r="E34" s="2">
        <f>+I34+J34</f>
        <v>1193079000</v>
      </c>
      <c r="I34" s="7">
        <v>1192674885</v>
      </c>
      <c r="J34" s="7">
        <v>404115</v>
      </c>
    </row>
    <row r="35" spans="1:18" ht="18" customHeight="1" x14ac:dyDescent="0.2">
      <c r="A35" s="167"/>
      <c r="B35" s="177"/>
      <c r="C35" s="87" t="s">
        <v>498</v>
      </c>
      <c r="D35" s="88" t="s">
        <v>497</v>
      </c>
      <c r="E35" s="2">
        <f>+I35+J35</f>
        <v>1523083334</v>
      </c>
      <c r="I35" s="7">
        <v>1523083334</v>
      </c>
    </row>
    <row r="36" spans="1:18" ht="18" customHeight="1" x14ac:dyDescent="0.2">
      <c r="A36" s="167"/>
      <c r="B36" s="177"/>
      <c r="C36" s="87" t="s">
        <v>499</v>
      </c>
      <c r="D36" s="88" t="s">
        <v>500</v>
      </c>
      <c r="E36" s="2">
        <f>M43</f>
        <v>9019664</v>
      </c>
    </row>
    <row r="37" spans="1:18" ht="18" customHeight="1" x14ac:dyDescent="0.2">
      <c r="A37" s="167"/>
      <c r="B37" s="177"/>
      <c r="C37" s="87" t="s">
        <v>501</v>
      </c>
      <c r="D37" s="88" t="s">
        <v>500</v>
      </c>
      <c r="E37" s="2">
        <f>M42</f>
        <v>50045065</v>
      </c>
    </row>
    <row r="38" spans="1:18" ht="18" customHeight="1" x14ac:dyDescent="0.2">
      <c r="A38" s="167"/>
      <c r="B38" s="177"/>
      <c r="C38" s="87" t="s">
        <v>499</v>
      </c>
      <c r="D38" s="88" t="s">
        <v>502</v>
      </c>
      <c r="E38" s="2">
        <f>N43</f>
        <v>27500000</v>
      </c>
    </row>
    <row r="39" spans="1:18" ht="18" customHeight="1" x14ac:dyDescent="0.2">
      <c r="A39" s="167"/>
      <c r="B39" s="177"/>
      <c r="C39" s="87" t="s">
        <v>501</v>
      </c>
      <c r="D39" s="88" t="s">
        <v>502</v>
      </c>
      <c r="E39" s="2">
        <f>N42</f>
        <v>0</v>
      </c>
    </row>
    <row r="40" spans="1:18" ht="18" customHeight="1" x14ac:dyDescent="0.2">
      <c r="A40" s="167"/>
      <c r="B40" s="177"/>
      <c r="C40" s="87" t="s">
        <v>499</v>
      </c>
      <c r="D40" s="88" t="s">
        <v>503</v>
      </c>
      <c r="E40" s="2">
        <f>O43</f>
        <v>137918209</v>
      </c>
      <c r="H40" s="7" t="s">
        <v>557</v>
      </c>
    </row>
    <row r="41" spans="1:18" ht="18" customHeight="1" x14ac:dyDescent="0.2">
      <c r="A41" s="167"/>
      <c r="B41" s="177"/>
      <c r="C41" s="87" t="s">
        <v>501</v>
      </c>
      <c r="D41" s="88" t="s">
        <v>503</v>
      </c>
      <c r="E41" s="2">
        <f>O42</f>
        <v>67202034</v>
      </c>
      <c r="H41" s="100"/>
      <c r="I41" s="100"/>
      <c r="J41" s="100" t="s">
        <v>513</v>
      </c>
      <c r="K41" s="100" t="s">
        <v>514</v>
      </c>
      <c r="L41" s="100" t="s">
        <v>515</v>
      </c>
      <c r="M41" s="100" t="s">
        <v>509</v>
      </c>
      <c r="N41" s="100" t="s">
        <v>510</v>
      </c>
      <c r="O41" s="100" t="s">
        <v>511</v>
      </c>
      <c r="P41" s="100" t="s">
        <v>512</v>
      </c>
      <c r="Q41" s="100" t="s">
        <v>519</v>
      </c>
    </row>
    <row r="42" spans="1:18" ht="18" customHeight="1" x14ac:dyDescent="0.2">
      <c r="A42" s="167"/>
      <c r="B42" s="177"/>
      <c r="C42" s="87" t="s">
        <v>499</v>
      </c>
      <c r="D42" s="88" t="s">
        <v>504</v>
      </c>
      <c r="E42" s="2">
        <f>P43</f>
        <v>638619757</v>
      </c>
      <c r="H42" s="179" t="s">
        <v>558</v>
      </c>
      <c r="I42" s="100" t="s">
        <v>518</v>
      </c>
      <c r="J42" s="103">
        <f>E32</f>
        <v>882520305</v>
      </c>
      <c r="K42" s="103">
        <f>E33</f>
        <v>638021700</v>
      </c>
      <c r="L42" s="103">
        <f>E34+E35</f>
        <v>2716162334</v>
      </c>
      <c r="M42" s="100">
        <v>50045065</v>
      </c>
      <c r="N42" s="100">
        <v>0</v>
      </c>
      <c r="O42" s="100">
        <f>24382956+42819078</f>
        <v>67202034</v>
      </c>
      <c r="P42" s="100">
        <f>163816+47127068+94482113</f>
        <v>141772997</v>
      </c>
      <c r="Q42" s="100"/>
      <c r="R42" s="7" t="s">
        <v>551</v>
      </c>
    </row>
    <row r="43" spans="1:18" ht="18" customHeight="1" x14ac:dyDescent="0.2">
      <c r="A43" s="167"/>
      <c r="B43" s="177"/>
      <c r="C43" s="87" t="s">
        <v>501</v>
      </c>
      <c r="D43" s="88" t="s">
        <v>504</v>
      </c>
      <c r="E43" s="2">
        <f>P42</f>
        <v>141772997</v>
      </c>
      <c r="H43" s="180"/>
      <c r="I43" s="100" t="s">
        <v>516</v>
      </c>
      <c r="J43" s="100">
        <v>466132000</v>
      </c>
      <c r="K43" s="100">
        <v>202930029</v>
      </c>
      <c r="L43" s="100">
        <v>948246000</v>
      </c>
      <c r="M43" s="100">
        <v>9019664</v>
      </c>
      <c r="N43" s="100">
        <v>27500000</v>
      </c>
      <c r="O43" s="100">
        <v>137918209</v>
      </c>
      <c r="P43" s="100">
        <v>638619757</v>
      </c>
      <c r="Q43" s="100"/>
      <c r="R43" s="7" t="s">
        <v>549</v>
      </c>
    </row>
    <row r="44" spans="1:18" ht="18" customHeight="1" x14ac:dyDescent="0.2">
      <c r="A44" s="167"/>
      <c r="B44" s="177"/>
      <c r="C44" s="87" t="s">
        <v>505</v>
      </c>
      <c r="D44" s="88"/>
      <c r="E44" s="2">
        <f>SUM(J43:L43)</f>
        <v>1617308029</v>
      </c>
      <c r="H44" s="181" t="s">
        <v>559</v>
      </c>
      <c r="I44" s="100" t="s">
        <v>552</v>
      </c>
      <c r="J44" s="100"/>
      <c r="K44" s="100"/>
      <c r="L44" s="100"/>
      <c r="M44" s="100">
        <v>2206050</v>
      </c>
      <c r="N44" s="100">
        <v>0</v>
      </c>
      <c r="O44" s="100">
        <v>2211757</v>
      </c>
      <c r="P44" s="100">
        <v>50485390</v>
      </c>
      <c r="Q44" s="100">
        <f>SUM(J44:P44)</f>
        <v>54903197</v>
      </c>
      <c r="R44" s="7" t="s">
        <v>550</v>
      </c>
    </row>
    <row r="45" spans="1:18" ht="18" customHeight="1" x14ac:dyDescent="0.2">
      <c r="A45" s="167"/>
      <c r="B45" s="177"/>
      <c r="C45" s="87"/>
      <c r="D45" s="88"/>
      <c r="E45" s="2"/>
      <c r="H45" s="182"/>
      <c r="I45" s="100" t="s">
        <v>553</v>
      </c>
      <c r="J45" s="100"/>
      <c r="K45" s="100"/>
      <c r="L45" s="100"/>
      <c r="M45" s="100"/>
      <c r="N45" s="100"/>
      <c r="O45" s="100"/>
      <c r="P45" s="100"/>
      <c r="Q45" s="100"/>
    </row>
    <row r="46" spans="1:18" ht="18" customHeight="1" x14ac:dyDescent="0.2">
      <c r="A46" s="167"/>
      <c r="B46" s="177"/>
      <c r="C46" s="87"/>
      <c r="D46" s="88"/>
      <c r="E46" s="2"/>
      <c r="H46" s="182"/>
      <c r="I46" s="100" t="s">
        <v>554</v>
      </c>
      <c r="J46" s="100">
        <v>159000</v>
      </c>
      <c r="K46" s="100"/>
      <c r="L46" s="100">
        <v>1401586548</v>
      </c>
      <c r="M46" s="100">
        <v>27591638</v>
      </c>
      <c r="N46" s="100">
        <v>4782932</v>
      </c>
      <c r="O46" s="100">
        <v>29316245</v>
      </c>
      <c r="P46" s="100">
        <v>184607179</v>
      </c>
      <c r="Q46" s="100">
        <f>SUM(J46:P46)</f>
        <v>1648043542</v>
      </c>
      <c r="R46" s="7" t="s">
        <v>560</v>
      </c>
    </row>
    <row r="47" spans="1:18" ht="18" customHeight="1" x14ac:dyDescent="0.2">
      <c r="A47" s="167"/>
      <c r="B47" s="177"/>
      <c r="C47" s="87"/>
      <c r="D47" s="88"/>
      <c r="E47" s="2"/>
      <c r="H47" s="180"/>
      <c r="I47" s="100" t="s">
        <v>555</v>
      </c>
      <c r="J47" s="100">
        <v>3872413249</v>
      </c>
      <c r="K47" s="100"/>
      <c r="L47" s="100">
        <v>858515712</v>
      </c>
      <c r="M47" s="100">
        <v>5124758</v>
      </c>
      <c r="N47" s="100">
        <v>1744110</v>
      </c>
      <c r="O47" s="100">
        <v>4656023</v>
      </c>
      <c r="P47" s="100">
        <f>106244669+983000</f>
        <v>107227669</v>
      </c>
      <c r="Q47" s="100">
        <f>SUM(J47:P47)</f>
        <v>4849681521</v>
      </c>
      <c r="R47" s="7" t="s">
        <v>561</v>
      </c>
    </row>
    <row r="48" spans="1:18" ht="18" customHeight="1" x14ac:dyDescent="0.2">
      <c r="A48" s="167"/>
      <c r="B48" s="177"/>
      <c r="C48" s="186" t="s">
        <v>36</v>
      </c>
      <c r="D48" s="172"/>
      <c r="E48" s="2">
        <f>SUM(E32:E47)</f>
        <v>6926090094</v>
      </c>
    </row>
    <row r="49" spans="1:16" ht="18" customHeight="1" x14ac:dyDescent="0.2">
      <c r="A49" s="167"/>
      <c r="B49" s="177" t="s">
        <v>82</v>
      </c>
      <c r="C49" s="177" t="s">
        <v>81</v>
      </c>
      <c r="D49" s="4" t="s">
        <v>182</v>
      </c>
      <c r="E49" s="2">
        <f>Q44</f>
        <v>54903197</v>
      </c>
      <c r="M49" s="7">
        <f>+M46-M44</f>
        <v>25385588</v>
      </c>
    </row>
    <row r="50" spans="1:16" ht="18" customHeight="1" x14ac:dyDescent="0.2">
      <c r="A50" s="167"/>
      <c r="B50" s="177"/>
      <c r="C50" s="177"/>
      <c r="D50" s="4" t="s">
        <v>183</v>
      </c>
      <c r="E50" s="2">
        <f>Q45</f>
        <v>0</v>
      </c>
      <c r="F50" s="7" t="s">
        <v>404</v>
      </c>
    </row>
    <row r="51" spans="1:16" ht="18" customHeight="1" x14ac:dyDescent="0.2">
      <c r="A51" s="167"/>
      <c r="B51" s="177"/>
      <c r="C51" s="177"/>
      <c r="D51" s="6" t="s">
        <v>78</v>
      </c>
      <c r="E51" s="2">
        <f>SUM(E49:E50)</f>
        <v>54903197</v>
      </c>
      <c r="F51" s="7">
        <f>+四表!V38</f>
        <v>614169197</v>
      </c>
      <c r="G51" s="7">
        <f>+E26+E51-F51</f>
        <v>0</v>
      </c>
      <c r="I51" s="7" t="s">
        <v>517</v>
      </c>
      <c r="J51" s="7">
        <f>SUM(J42:J43)</f>
        <v>1348652305</v>
      </c>
      <c r="K51" s="7">
        <f t="shared" ref="K51:P51" si="1">SUM(K42:K43)</f>
        <v>840951729</v>
      </c>
      <c r="L51" s="7">
        <f>SUM(L42:L43)</f>
        <v>3664408334</v>
      </c>
      <c r="M51" s="7">
        <f t="shared" si="1"/>
        <v>59064729</v>
      </c>
      <c r="N51" s="7">
        <f t="shared" si="1"/>
        <v>27500000</v>
      </c>
      <c r="O51" s="7">
        <f t="shared" si="1"/>
        <v>205120243</v>
      </c>
      <c r="P51" s="7">
        <f t="shared" si="1"/>
        <v>780392754</v>
      </c>
    </row>
    <row r="52" spans="1:16" ht="18" customHeight="1" x14ac:dyDescent="0.2">
      <c r="A52" s="167"/>
      <c r="B52" s="177"/>
      <c r="C52" s="177" t="s">
        <v>80</v>
      </c>
      <c r="D52" s="4" t="s">
        <v>182</v>
      </c>
      <c r="E52" s="2">
        <f>+Q46-E49</f>
        <v>1593140345</v>
      </c>
      <c r="O52" s="98"/>
    </row>
    <row r="53" spans="1:16" ht="18" customHeight="1" x14ac:dyDescent="0.2">
      <c r="A53" s="167"/>
      <c r="B53" s="177"/>
      <c r="C53" s="177"/>
      <c r="D53" s="4" t="s">
        <v>183</v>
      </c>
      <c r="E53" s="2">
        <f>+Q47-E50</f>
        <v>4849681521</v>
      </c>
    </row>
    <row r="54" spans="1:16" ht="18" customHeight="1" x14ac:dyDescent="0.2">
      <c r="A54" s="167"/>
      <c r="B54" s="177"/>
      <c r="C54" s="177"/>
      <c r="D54" s="6" t="s">
        <v>78</v>
      </c>
      <c r="E54" s="2">
        <f>SUM(E52:E53)</f>
        <v>6442821866</v>
      </c>
    </row>
    <row r="55" spans="1:16" ht="18" customHeight="1" x14ac:dyDescent="0.2">
      <c r="A55" s="184"/>
      <c r="B55" s="183"/>
      <c r="C55" s="186" t="s">
        <v>36</v>
      </c>
      <c r="D55" s="172"/>
      <c r="E55" s="2">
        <f>+E51+E54</f>
        <v>6497725063</v>
      </c>
    </row>
    <row r="56" spans="1:16" ht="18" customHeight="1" x14ac:dyDescent="0.2">
      <c r="A56" s="184"/>
      <c r="B56" s="167" t="s">
        <v>9</v>
      </c>
      <c r="C56" s="184"/>
      <c r="D56" s="184"/>
      <c r="E56" s="58">
        <f>+E48+E55</f>
        <v>13423815157</v>
      </c>
    </row>
    <row r="57" spans="1:16" ht="18" customHeight="1" x14ac:dyDescent="0.2">
      <c r="A57" s="167" t="s">
        <v>384</v>
      </c>
      <c r="B57" s="6" t="s">
        <v>83</v>
      </c>
      <c r="C57" s="178"/>
      <c r="D57" s="183"/>
      <c r="E57" s="75">
        <f>+E23+E48</f>
        <v>23876697286</v>
      </c>
    </row>
    <row r="58" spans="1:16" ht="18" customHeight="1" x14ac:dyDescent="0.2">
      <c r="A58" s="167"/>
      <c r="B58" s="177" t="s">
        <v>385</v>
      </c>
      <c r="C58" s="73" t="s">
        <v>386</v>
      </c>
      <c r="D58" s="4"/>
      <c r="E58" s="75">
        <f>+E26+E51</f>
        <v>614169197</v>
      </c>
    </row>
    <row r="59" spans="1:16" ht="18" customHeight="1" x14ac:dyDescent="0.2">
      <c r="A59" s="167"/>
      <c r="B59" s="177"/>
      <c r="C59" s="73" t="s">
        <v>387</v>
      </c>
      <c r="D59" s="4"/>
      <c r="E59" s="75">
        <f>+E29+E54</f>
        <v>10955540790</v>
      </c>
    </row>
    <row r="60" spans="1:16" ht="18" customHeight="1" x14ac:dyDescent="0.2">
      <c r="A60" s="184"/>
      <c r="B60" s="183"/>
      <c r="C60" s="177" t="s">
        <v>36</v>
      </c>
      <c r="D60" s="183"/>
      <c r="E60" s="2">
        <f>SUM(E58:E59)</f>
        <v>11569709987</v>
      </c>
    </row>
    <row r="61" spans="1:16" ht="18" customHeight="1" x14ac:dyDescent="0.2">
      <c r="A61" s="184"/>
      <c r="B61" s="167" t="s">
        <v>9</v>
      </c>
      <c r="C61" s="184"/>
      <c r="D61" s="184"/>
      <c r="E61" s="76">
        <f>+E31+E56</f>
        <v>35446407273</v>
      </c>
    </row>
    <row r="62" spans="1:16" ht="18" customHeight="1" x14ac:dyDescent="0.2">
      <c r="A62" s="167" t="s">
        <v>388</v>
      </c>
      <c r="B62" s="6" t="s">
        <v>83</v>
      </c>
      <c r="C62" s="178"/>
      <c r="D62" s="183"/>
      <c r="E62" s="75">
        <v>-2448789946</v>
      </c>
      <c r="F62" s="7" t="s">
        <v>556</v>
      </c>
    </row>
    <row r="63" spans="1:16" ht="18" customHeight="1" x14ac:dyDescent="0.2">
      <c r="A63" s="167"/>
      <c r="B63" s="177" t="s">
        <v>385</v>
      </c>
      <c r="C63" s="73" t="s">
        <v>386</v>
      </c>
      <c r="D63" s="4"/>
      <c r="E63" s="75">
        <v>0</v>
      </c>
    </row>
    <row r="64" spans="1:16" ht="18" customHeight="1" x14ac:dyDescent="0.2">
      <c r="A64" s="167"/>
      <c r="B64" s="177"/>
      <c r="C64" s="73" t="s">
        <v>387</v>
      </c>
      <c r="D64" s="4"/>
      <c r="E64" s="75">
        <v>0</v>
      </c>
    </row>
    <row r="65" spans="1:7" ht="18" customHeight="1" x14ac:dyDescent="0.2">
      <c r="A65" s="184"/>
      <c r="B65" s="183"/>
      <c r="C65" s="177" t="s">
        <v>36</v>
      </c>
      <c r="D65" s="183"/>
      <c r="E65" s="75">
        <f>SUM(E63:E64)</f>
        <v>0</v>
      </c>
    </row>
    <row r="66" spans="1:7" ht="18" customHeight="1" x14ac:dyDescent="0.2">
      <c r="A66" s="184"/>
      <c r="B66" s="167" t="s">
        <v>9</v>
      </c>
      <c r="C66" s="184"/>
      <c r="D66" s="184"/>
      <c r="E66" s="76">
        <f>+E62+E65</f>
        <v>-2448789946</v>
      </c>
      <c r="F66" s="7" t="s">
        <v>144</v>
      </c>
    </row>
    <row r="67" spans="1:7" ht="18" customHeight="1" x14ac:dyDescent="0.2">
      <c r="A67" s="167" t="s">
        <v>160</v>
      </c>
      <c r="B67" s="6" t="s">
        <v>83</v>
      </c>
      <c r="C67" s="178"/>
      <c r="D67" s="183"/>
      <c r="E67" s="75">
        <f>+E57+E62</f>
        <v>21427907340</v>
      </c>
      <c r="F67" s="7">
        <f>四表!N11</f>
        <v>21427907340</v>
      </c>
      <c r="G67" s="7">
        <f>+E67-F67</f>
        <v>0</v>
      </c>
    </row>
    <row r="68" spans="1:7" ht="18" customHeight="1" x14ac:dyDescent="0.2">
      <c r="A68" s="167"/>
      <c r="B68" s="177" t="s">
        <v>385</v>
      </c>
      <c r="C68" s="73" t="s">
        <v>386</v>
      </c>
      <c r="D68" s="4"/>
      <c r="E68" s="75">
        <f>+E58+E63</f>
        <v>614169197</v>
      </c>
    </row>
    <row r="69" spans="1:7" ht="18" customHeight="1" x14ac:dyDescent="0.2">
      <c r="A69" s="167"/>
      <c r="B69" s="177"/>
      <c r="C69" s="73" t="s">
        <v>387</v>
      </c>
      <c r="D69" s="4"/>
      <c r="E69" s="75">
        <f>+E59+E64</f>
        <v>10955540790</v>
      </c>
      <c r="F69" s="7" t="s">
        <v>184</v>
      </c>
    </row>
    <row r="70" spans="1:7" ht="18" customHeight="1" x14ac:dyDescent="0.2">
      <c r="A70" s="184"/>
      <c r="B70" s="183"/>
      <c r="C70" s="177" t="s">
        <v>36</v>
      </c>
      <c r="D70" s="183"/>
      <c r="E70" s="75">
        <f>+E60+E65</f>
        <v>11569709987</v>
      </c>
      <c r="F70" s="7">
        <f>+四表!N12</f>
        <v>11569709987</v>
      </c>
      <c r="G70" s="7">
        <f>+E70-F70</f>
        <v>0</v>
      </c>
    </row>
    <row r="71" spans="1:7" ht="18" customHeight="1" x14ac:dyDescent="0.2">
      <c r="A71" s="184"/>
      <c r="B71" s="167" t="s">
        <v>9</v>
      </c>
      <c r="C71" s="184"/>
      <c r="D71" s="184"/>
      <c r="E71" s="76">
        <f>+E61+E66</f>
        <v>32997617327</v>
      </c>
      <c r="F71" s="7" t="s">
        <v>369</v>
      </c>
    </row>
    <row r="72" spans="1:7" x14ac:dyDescent="0.2">
      <c r="F72" s="7">
        <f>+四表!N10</f>
        <v>32997617327</v>
      </c>
      <c r="G72" s="7">
        <f>+E71-F72</f>
        <v>0</v>
      </c>
    </row>
  </sheetData>
  <mergeCells count="51">
    <mergeCell ref="A67:A71"/>
    <mergeCell ref="C67:D67"/>
    <mergeCell ref="B68:B70"/>
    <mergeCell ref="C70:D70"/>
    <mergeCell ref="B71:D71"/>
    <mergeCell ref="A62:A66"/>
    <mergeCell ref="C62:D62"/>
    <mergeCell ref="B63:B65"/>
    <mergeCell ref="C65:D65"/>
    <mergeCell ref="B66:D66"/>
    <mergeCell ref="A57:A61"/>
    <mergeCell ref="C57:D57"/>
    <mergeCell ref="B58:B60"/>
    <mergeCell ref="C60:D60"/>
    <mergeCell ref="B61:D61"/>
    <mergeCell ref="A32:A56"/>
    <mergeCell ref="B32:B48"/>
    <mergeCell ref="C48:D48"/>
    <mergeCell ref="B49:B55"/>
    <mergeCell ref="C55:D55"/>
    <mergeCell ref="B56:D56"/>
    <mergeCell ref="C49:C51"/>
    <mergeCell ref="C52:C54"/>
    <mergeCell ref="A1:G1"/>
    <mergeCell ref="A7:A31"/>
    <mergeCell ref="B7:B23"/>
    <mergeCell ref="C7:D7"/>
    <mergeCell ref="C13:D13"/>
    <mergeCell ref="C20:D20"/>
    <mergeCell ref="C22:D22"/>
    <mergeCell ref="C23:D23"/>
    <mergeCell ref="B24:B30"/>
    <mergeCell ref="C24:C26"/>
    <mergeCell ref="C27:C29"/>
    <mergeCell ref="C6:D6"/>
    <mergeCell ref="C30:D30"/>
    <mergeCell ref="B31:D31"/>
    <mergeCell ref="C14:D14"/>
    <mergeCell ref="C15:D15"/>
    <mergeCell ref="C8:D8"/>
    <mergeCell ref="C9:D9"/>
    <mergeCell ref="C10:D10"/>
    <mergeCell ref="C11:D11"/>
    <mergeCell ref="C12:D12"/>
    <mergeCell ref="H42:H43"/>
    <mergeCell ref="H44:H47"/>
    <mergeCell ref="C16:D16"/>
    <mergeCell ref="C17:D17"/>
    <mergeCell ref="C18:D18"/>
    <mergeCell ref="C19:D19"/>
    <mergeCell ref="C21:D21"/>
  </mergeCells>
  <phoneticPr fontId="3"/>
  <pageMargins left="0.59055118110236227" right="0.39370078740157483" top="0.6692913385826772" bottom="0.39370078740157483" header="0.19685039370078741" footer="0.19685039370078741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topLeftCell="A7" zoomScaleNormal="100" zoomScaleSheetLayoutView="100" workbookViewId="0">
      <selection activeCell="M24" sqref="M24"/>
    </sheetView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自治体名：常陸太田市　全体会計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年度：令和5年度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87" t="s">
        <v>72</v>
      </c>
      <c r="B5" s="189" t="s">
        <v>75</v>
      </c>
      <c r="C5" s="189" t="s">
        <v>88</v>
      </c>
      <c r="D5" s="189"/>
      <c r="E5" s="189"/>
      <c r="F5" s="189"/>
    </row>
    <row r="6" spans="1:13" ht="20.25" customHeight="1" x14ac:dyDescent="0.2">
      <c r="A6" s="187"/>
      <c r="B6" s="189"/>
      <c r="C6" s="189" t="s">
        <v>82</v>
      </c>
      <c r="D6" s="189" t="s">
        <v>89</v>
      </c>
      <c r="E6" s="189" t="s">
        <v>83</v>
      </c>
      <c r="F6" s="189" t="s">
        <v>25</v>
      </c>
    </row>
    <row r="7" spans="1:13" ht="20.25" customHeight="1" thickBot="1" x14ac:dyDescent="0.25">
      <c r="A7" s="188"/>
      <c r="B7" s="190"/>
      <c r="C7" s="190"/>
      <c r="D7" s="190"/>
      <c r="E7" s="190"/>
      <c r="F7" s="190"/>
      <c r="H7" s="8" t="s">
        <v>203</v>
      </c>
      <c r="K7" s="8" t="s">
        <v>205</v>
      </c>
    </row>
    <row r="8" spans="1:13" ht="20.25" customHeight="1" thickTop="1" x14ac:dyDescent="0.2">
      <c r="A8" s="26" t="s">
        <v>90</v>
      </c>
      <c r="B8" s="27">
        <f>+四表!J42</f>
        <v>34473417250</v>
      </c>
      <c r="C8" s="27">
        <f>+C12-C9-C10</f>
        <v>10955540790</v>
      </c>
      <c r="D8" s="27">
        <f>+D12-D9-D10</f>
        <v>520127299</v>
      </c>
      <c r="E8" s="27">
        <f>+B8-C8-D8-F8</f>
        <v>15815133419</v>
      </c>
      <c r="F8" s="27">
        <f>+J26</f>
        <v>7182615742</v>
      </c>
      <c r="H8" s="9" t="s">
        <v>156</v>
      </c>
      <c r="I8" s="61" t="s">
        <v>157</v>
      </c>
      <c r="J8" s="8">
        <f>+四表!J18</f>
        <v>6457981489</v>
      </c>
      <c r="K8" s="9" t="s">
        <v>161</v>
      </c>
      <c r="L8" s="8" t="s">
        <v>162</v>
      </c>
      <c r="M8" s="8">
        <f>+四表!V9</f>
        <v>30222939333</v>
      </c>
    </row>
    <row r="9" spans="1:13" ht="20.25" customHeight="1" x14ac:dyDescent="0.2">
      <c r="A9" s="26" t="s">
        <v>91</v>
      </c>
      <c r="B9" s="27">
        <f>+四表!O15</f>
        <v>3412699351</v>
      </c>
      <c r="C9" s="27">
        <f>+四表!V38</f>
        <v>614169197</v>
      </c>
      <c r="D9" s="27">
        <f>ROUNDDOWN(C15*C16/C17,0)+C19</f>
        <v>1561733701</v>
      </c>
      <c r="E9" s="27">
        <f>+B9-C9-D9-F9</f>
        <v>1236796453</v>
      </c>
      <c r="F9" s="27">
        <v>0</v>
      </c>
      <c r="H9" s="9" t="s">
        <v>156</v>
      </c>
      <c r="I9" s="61" t="s">
        <v>158</v>
      </c>
      <c r="J9" s="8">
        <f>+四表!J12</f>
        <v>468702185</v>
      </c>
      <c r="K9" s="9" t="s">
        <v>161</v>
      </c>
      <c r="L9" s="8" t="s">
        <v>192</v>
      </c>
      <c r="M9" s="8">
        <f>+四表!V25</f>
        <v>31134500</v>
      </c>
    </row>
    <row r="10" spans="1:13" ht="20.25" customHeight="1" x14ac:dyDescent="0.2">
      <c r="A10" s="26" t="s">
        <v>92</v>
      </c>
      <c r="B10" s="27">
        <f>+四表!O17</f>
        <v>4650246674</v>
      </c>
      <c r="C10" s="27"/>
      <c r="D10" s="27"/>
      <c r="E10" s="27">
        <f>+B10-C10-D10-F10</f>
        <v>4650246674</v>
      </c>
      <c r="F10" s="27">
        <v>0</v>
      </c>
      <c r="H10" s="9" t="s">
        <v>156</v>
      </c>
      <c r="I10" s="61" t="s">
        <v>159</v>
      </c>
      <c r="J10" s="8">
        <f>+四表!J13</f>
        <v>12223000</v>
      </c>
      <c r="K10" s="9" t="s">
        <v>161</v>
      </c>
      <c r="L10" s="8" t="s">
        <v>163</v>
      </c>
      <c r="M10" s="8">
        <f>+四表!V22</f>
        <v>10646376433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187</v>
      </c>
      <c r="I11" s="8" t="s">
        <v>188</v>
      </c>
      <c r="J11" s="8">
        <f>四表!J36</f>
        <v>0</v>
      </c>
      <c r="K11" s="9" t="s">
        <v>161</v>
      </c>
      <c r="L11" s="8" t="s">
        <v>164</v>
      </c>
      <c r="M11" s="8">
        <f>+四表!V23</f>
        <v>2123861927</v>
      </c>
    </row>
    <row r="12" spans="1:13" ht="20.25" customHeight="1" x14ac:dyDescent="0.2">
      <c r="A12" s="28" t="s">
        <v>9</v>
      </c>
      <c r="B12" s="27">
        <f>SUM(B8:B11)</f>
        <v>42536363275</v>
      </c>
      <c r="C12" s="27">
        <f>+四表!N12</f>
        <v>11569709987</v>
      </c>
      <c r="D12" s="27">
        <f>+四表!V49-C18</f>
        <v>2081861000</v>
      </c>
      <c r="E12" s="27">
        <f>SUM(E8:E11)</f>
        <v>21702176546</v>
      </c>
      <c r="F12" s="27">
        <f>SUM(F8:F11)</f>
        <v>7182615742</v>
      </c>
      <c r="H12" s="9" t="s">
        <v>187</v>
      </c>
      <c r="I12" s="8" t="s">
        <v>189</v>
      </c>
      <c r="J12" s="8">
        <f>+四表!J37</f>
        <v>0</v>
      </c>
      <c r="K12" s="9" t="s">
        <v>161</v>
      </c>
      <c r="L12" s="8" t="s">
        <v>165</v>
      </c>
      <c r="M12" s="8">
        <f>+四表!V24</f>
        <v>654964427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187</v>
      </c>
      <c r="I13" s="8" t="s">
        <v>200</v>
      </c>
      <c r="J13" s="8">
        <f>+四表!J35</f>
        <v>326715415</v>
      </c>
      <c r="K13" s="9" t="s">
        <v>161</v>
      </c>
      <c r="L13" s="8" t="s">
        <v>196</v>
      </c>
      <c r="M13" s="8">
        <f>+四表!V28</f>
        <v>0</v>
      </c>
    </row>
    <row r="14" spans="1:13" ht="20.25" customHeight="1" x14ac:dyDescent="0.2">
      <c r="H14" s="9" t="s">
        <v>187</v>
      </c>
      <c r="I14" s="8" t="s">
        <v>201</v>
      </c>
      <c r="J14" s="8">
        <f>+四表!J22</f>
        <v>11440309</v>
      </c>
      <c r="K14" s="9" t="s">
        <v>156</v>
      </c>
      <c r="L14" s="8" t="s">
        <v>198</v>
      </c>
      <c r="M14" s="8">
        <f>+四表!J40</f>
        <v>34509106</v>
      </c>
    </row>
    <row r="15" spans="1:13" ht="20.25" customHeight="1" x14ac:dyDescent="0.2">
      <c r="A15" s="8" t="s">
        <v>406</v>
      </c>
      <c r="C15" s="106">
        <v>2215883268</v>
      </c>
      <c r="H15" s="9" t="s">
        <v>156</v>
      </c>
      <c r="I15" s="8" t="s">
        <v>202</v>
      </c>
      <c r="J15" s="8">
        <f>+四表!J38</f>
        <v>136839400</v>
      </c>
      <c r="K15" s="9"/>
      <c r="L15" s="8" t="s">
        <v>199</v>
      </c>
      <c r="M15" s="8">
        <f>+D8</f>
        <v>520127299</v>
      </c>
    </row>
    <row r="16" spans="1:13" ht="20.25" customHeight="1" x14ac:dyDescent="0.2">
      <c r="A16" s="8" t="s">
        <v>185</v>
      </c>
      <c r="C16" s="104">
        <v>1297800000</v>
      </c>
      <c r="H16" s="9" t="s">
        <v>156</v>
      </c>
      <c r="I16" s="8" t="s">
        <v>302</v>
      </c>
      <c r="J16" s="8">
        <f>-四表!J41</f>
        <v>-139929</v>
      </c>
      <c r="K16" s="9"/>
      <c r="L16" s="8" t="s">
        <v>166</v>
      </c>
      <c r="M16" s="8">
        <f>+引当金の明細!B9</f>
        <v>459101222</v>
      </c>
    </row>
    <row r="17" spans="1:13" ht="20.25" customHeight="1" x14ac:dyDescent="0.2">
      <c r="A17" s="8" t="s">
        <v>186</v>
      </c>
      <c r="C17" s="104">
        <v>2740832000</v>
      </c>
      <c r="H17" s="9" t="s">
        <v>156</v>
      </c>
      <c r="I17" s="8" t="s">
        <v>204</v>
      </c>
      <c r="K17" s="9"/>
      <c r="M17" s="8">
        <f>+M8+M9-M10-M11-M12-M14-M13-M15-M16</f>
        <v>15815133419</v>
      </c>
    </row>
    <row r="18" spans="1:13" ht="20.25" customHeight="1" x14ac:dyDescent="0.2">
      <c r="A18" s="8" t="s">
        <v>303</v>
      </c>
      <c r="C18" s="60">
        <v>0</v>
      </c>
      <c r="D18" s="105" t="s">
        <v>562</v>
      </c>
      <c r="E18" s="105" t="s">
        <v>563</v>
      </c>
      <c r="I18" s="69" t="s">
        <v>195</v>
      </c>
      <c r="J18" s="8">
        <f>+四表!V23-四表!J30</f>
        <v>201938849</v>
      </c>
      <c r="K18" s="9"/>
      <c r="L18" s="72" t="s">
        <v>148</v>
      </c>
      <c r="M18" s="72">
        <f>+M17-E8</f>
        <v>0</v>
      </c>
    </row>
    <row r="19" spans="1:13" ht="20.25" customHeight="1" x14ac:dyDescent="0.2">
      <c r="A19" s="8" t="s">
        <v>407</v>
      </c>
      <c r="C19" s="60">
        <f>+E19-D19</f>
        <v>512500000</v>
      </c>
      <c r="D19" s="8">
        <v>1569361000</v>
      </c>
      <c r="E19" s="8">
        <v>2081861000</v>
      </c>
      <c r="I19" s="69" t="s">
        <v>197</v>
      </c>
      <c r="J19" s="8">
        <f>+四表!V24-四表!J31</f>
        <v>14121395</v>
      </c>
      <c r="K19" s="62"/>
    </row>
    <row r="20" spans="1:13" ht="20.25" customHeight="1" x14ac:dyDescent="0.2">
      <c r="A20" s="8" t="s">
        <v>408</v>
      </c>
      <c r="C20" s="106">
        <v>520127299</v>
      </c>
      <c r="I20" s="69" t="s">
        <v>193</v>
      </c>
      <c r="J20" s="8">
        <f>+四表!J25-四表!V16</f>
        <v>0</v>
      </c>
    </row>
    <row r="21" spans="1:13" ht="20.25" customHeight="1" x14ac:dyDescent="0.2">
      <c r="A21" s="72" t="s">
        <v>148</v>
      </c>
      <c r="B21" s="72"/>
      <c r="C21" s="72">
        <f>+D8-C20</f>
        <v>0</v>
      </c>
      <c r="I21" s="70" t="s">
        <v>190</v>
      </c>
      <c r="J21" s="104">
        <f>8246102+1185102</f>
        <v>9431204</v>
      </c>
    </row>
    <row r="22" spans="1:13" ht="20.25" customHeight="1" x14ac:dyDescent="0.2">
      <c r="I22" s="70" t="s">
        <v>191</v>
      </c>
      <c r="J22" s="60"/>
    </row>
    <row r="23" spans="1:13" ht="20.25" customHeight="1" x14ac:dyDescent="0.2">
      <c r="I23" s="70" t="s">
        <v>194</v>
      </c>
      <c r="J23" s="60"/>
    </row>
    <row r="24" spans="1:13" ht="20.25" customHeight="1" x14ac:dyDescent="0.2">
      <c r="I24" s="71" t="s">
        <v>564</v>
      </c>
      <c r="J24" s="104">
        <v>-259135800</v>
      </c>
    </row>
    <row r="25" spans="1:13" ht="20.25" customHeight="1" x14ac:dyDescent="0.2">
      <c r="H25" s="9"/>
      <c r="I25" s="89" t="s">
        <v>412</v>
      </c>
      <c r="J25" s="90">
        <v>-197501775</v>
      </c>
    </row>
    <row r="26" spans="1:13" ht="20.25" customHeight="1" x14ac:dyDescent="0.2">
      <c r="H26" s="9"/>
      <c r="I26" s="8" t="s">
        <v>160</v>
      </c>
      <c r="J26" s="8">
        <f>SUM(J8:J25)</f>
        <v>7182615742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>
      <selection activeCell="B7" sqref="B7"/>
    </sheetView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4" t="s">
        <v>143</v>
      </c>
      <c r="B1" s="45"/>
      <c r="C1" s="45"/>
      <c r="D1" s="45"/>
      <c r="E1" s="45"/>
      <c r="F1" s="45"/>
      <c r="G1" s="45"/>
    </row>
    <row r="2" spans="1:7" ht="14" x14ac:dyDescent="0.2">
      <c r="A2" s="43" t="s">
        <v>140</v>
      </c>
      <c r="B2" s="9" t="str">
        <f>"自治体名："&amp;基礎情報!C2</f>
        <v>自治体名：常陸太田市　全体会計</v>
      </c>
    </row>
    <row r="3" spans="1:7" ht="14" x14ac:dyDescent="0.2">
      <c r="A3" s="43"/>
      <c r="B3" s="9" t="str">
        <f>"年度：令和"&amp;基礎情報!C3&amp;"年度"</f>
        <v>年度：令和5年度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6585503515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6585503515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3"/>
  <sheetViews>
    <sheetView topLeftCell="J1" workbookViewId="0">
      <selection activeCell="M28" sqref="M28"/>
    </sheetView>
  </sheetViews>
  <sheetFormatPr defaultColWidth="8.90625" defaultRowHeight="11" x14ac:dyDescent="0.2"/>
  <cols>
    <col min="1" max="1" width="33.90625" style="63" customWidth="1"/>
    <col min="2" max="2" width="18.90625" style="63" customWidth="1"/>
    <col min="3" max="3" width="8.90625" style="63" hidden="1" customWidth="1"/>
    <col min="4" max="4" width="33.90625" style="63" customWidth="1"/>
    <col min="5" max="5" width="18.90625" style="63" customWidth="1"/>
    <col min="6" max="6" width="4.7265625" style="63" customWidth="1"/>
    <col min="7" max="7" width="42.90625" style="63" customWidth="1"/>
    <col min="8" max="9" width="8.90625" style="63" hidden="1" customWidth="1"/>
    <col min="10" max="10" width="10.90625" style="63" customWidth="1"/>
    <col min="11" max="11" width="15.90625" style="63" customWidth="1"/>
    <col min="12" max="12" width="5.7265625" style="63" customWidth="1"/>
    <col min="13" max="13" width="30.90625" style="63" customWidth="1"/>
    <col min="14" max="17" width="18.90625" style="63" customWidth="1"/>
    <col min="18" max="18" width="8.90625" style="63"/>
    <col min="19" max="19" width="42.90625" style="63" customWidth="1"/>
    <col min="20" max="21" width="8.90625" style="63" hidden="1" customWidth="1"/>
    <col min="22" max="22" width="10.90625" style="63" customWidth="1"/>
    <col min="23" max="23" width="15.90625" style="63" customWidth="1"/>
    <col min="24" max="16384" width="8.90625" style="63"/>
  </cols>
  <sheetData>
    <row r="1" spans="1:23" ht="17.149999999999999" customHeight="1" x14ac:dyDescent="0.2">
      <c r="E1" s="64" t="s">
        <v>306</v>
      </c>
      <c r="K1" s="64" t="s">
        <v>206</v>
      </c>
      <c r="Q1" s="64" t="s">
        <v>207</v>
      </c>
      <c r="W1" s="64" t="s">
        <v>208</v>
      </c>
    </row>
    <row r="2" spans="1:23" ht="21" x14ac:dyDescent="0.2">
      <c r="A2" s="133" t="s">
        <v>307</v>
      </c>
      <c r="B2" s="134"/>
      <c r="C2" s="134"/>
      <c r="D2" s="134"/>
      <c r="E2" s="134"/>
      <c r="G2" s="133" t="s">
        <v>209</v>
      </c>
      <c r="H2" s="134"/>
      <c r="I2" s="134"/>
      <c r="J2" s="134"/>
      <c r="K2" s="134"/>
      <c r="M2" s="133" t="s">
        <v>210</v>
      </c>
      <c r="N2" s="134"/>
      <c r="O2" s="134"/>
      <c r="P2" s="134"/>
      <c r="Q2" s="134"/>
      <c r="S2" s="133" t="s">
        <v>211</v>
      </c>
      <c r="T2" s="134"/>
      <c r="U2" s="134"/>
      <c r="V2" s="134"/>
      <c r="W2" s="134"/>
    </row>
    <row r="3" spans="1:23" ht="13" x14ac:dyDescent="0.2">
      <c r="A3" s="135" t="s">
        <v>422</v>
      </c>
      <c r="B3" s="134"/>
      <c r="C3" s="134"/>
      <c r="D3" s="134"/>
      <c r="E3" s="134"/>
      <c r="G3" s="135" t="s">
        <v>425</v>
      </c>
      <c r="H3" s="134"/>
      <c r="I3" s="134"/>
      <c r="J3" s="134"/>
      <c r="K3" s="134"/>
      <c r="M3" s="135" t="s">
        <v>425</v>
      </c>
      <c r="N3" s="134"/>
      <c r="O3" s="134"/>
      <c r="P3" s="134"/>
      <c r="Q3" s="134"/>
      <c r="S3" s="135" t="s">
        <v>425</v>
      </c>
      <c r="T3" s="134"/>
      <c r="U3" s="134"/>
      <c r="V3" s="134"/>
      <c r="W3" s="134"/>
    </row>
    <row r="4" spans="1:23" ht="13" x14ac:dyDescent="0.2">
      <c r="A4" s="65" t="s">
        <v>423</v>
      </c>
      <c r="G4" s="135" t="s">
        <v>426</v>
      </c>
      <c r="H4" s="134"/>
      <c r="I4" s="134"/>
      <c r="J4" s="134"/>
      <c r="K4" s="134"/>
      <c r="M4" s="135" t="s">
        <v>426</v>
      </c>
      <c r="N4" s="134"/>
      <c r="O4" s="134"/>
      <c r="P4" s="134"/>
      <c r="Q4" s="134"/>
      <c r="S4" s="135" t="s">
        <v>426</v>
      </c>
      <c r="T4" s="134"/>
      <c r="U4" s="134"/>
      <c r="V4" s="134"/>
      <c r="W4" s="134"/>
    </row>
    <row r="5" spans="1:23" ht="17.149999999999999" customHeight="1" x14ac:dyDescent="0.2">
      <c r="A5" s="65" t="s">
        <v>409</v>
      </c>
      <c r="E5" s="66" t="s">
        <v>87</v>
      </c>
      <c r="G5" s="65" t="s">
        <v>423</v>
      </c>
      <c r="M5" s="65" t="s">
        <v>423</v>
      </c>
      <c r="S5" s="65" t="s">
        <v>423</v>
      </c>
    </row>
    <row r="6" spans="1:23" ht="27" customHeight="1" x14ac:dyDescent="0.2">
      <c r="A6" s="83" t="s">
        <v>424</v>
      </c>
      <c r="B6" s="83" t="s">
        <v>75</v>
      </c>
      <c r="C6" s="83"/>
      <c r="D6" s="83" t="s">
        <v>424</v>
      </c>
      <c r="E6" s="83" t="s">
        <v>75</v>
      </c>
      <c r="G6" s="65" t="s">
        <v>409</v>
      </c>
      <c r="K6" s="66" t="s">
        <v>87</v>
      </c>
      <c r="M6" s="65" t="s">
        <v>409</v>
      </c>
      <c r="Q6" s="66" t="s">
        <v>87</v>
      </c>
      <c r="S6" s="65" t="s">
        <v>409</v>
      </c>
      <c r="W6" s="66" t="s">
        <v>87</v>
      </c>
    </row>
    <row r="7" spans="1:23" ht="17.149999999999999" customHeight="1" x14ac:dyDescent="0.2">
      <c r="A7" s="80" t="s">
        <v>308</v>
      </c>
      <c r="B7" s="82"/>
      <c r="C7" s="82"/>
      <c r="D7" s="80" t="s">
        <v>309</v>
      </c>
      <c r="E7" s="82"/>
      <c r="G7" s="136" t="s">
        <v>424</v>
      </c>
      <c r="H7" s="137"/>
      <c r="I7" s="138"/>
      <c r="J7" s="136" t="s">
        <v>75</v>
      </c>
      <c r="K7" s="138"/>
      <c r="M7" s="83" t="s">
        <v>212</v>
      </c>
      <c r="N7" s="83" t="s">
        <v>9</v>
      </c>
      <c r="O7" s="83" t="s">
        <v>213</v>
      </c>
      <c r="P7" s="83" t="s">
        <v>214</v>
      </c>
      <c r="Q7" s="83"/>
      <c r="S7" s="132" t="s">
        <v>424</v>
      </c>
      <c r="T7" s="132"/>
      <c r="U7" s="132"/>
      <c r="V7" s="132" t="s">
        <v>75</v>
      </c>
      <c r="W7" s="132"/>
    </row>
    <row r="8" spans="1:23" ht="17.149999999999999" customHeight="1" x14ac:dyDescent="0.2">
      <c r="A8" s="80" t="s">
        <v>310</v>
      </c>
      <c r="B8" s="81">
        <v>148949963164</v>
      </c>
      <c r="C8" s="82"/>
      <c r="D8" s="80" t="s">
        <v>311</v>
      </c>
      <c r="E8" s="81">
        <v>49639176799</v>
      </c>
      <c r="G8" s="126" t="s">
        <v>215</v>
      </c>
      <c r="H8" s="126"/>
      <c r="I8" s="126"/>
      <c r="J8" s="127">
        <v>36576143080</v>
      </c>
      <c r="K8" s="128"/>
      <c r="M8" s="77" t="s">
        <v>216</v>
      </c>
      <c r="N8" s="78">
        <v>117089796366</v>
      </c>
      <c r="O8" s="78">
        <v>165637288639</v>
      </c>
      <c r="P8" s="78">
        <v>-48547492273</v>
      </c>
      <c r="Q8" s="78"/>
      <c r="S8" s="121" t="s">
        <v>217</v>
      </c>
      <c r="T8" s="122"/>
      <c r="U8" s="123"/>
      <c r="V8" s="124"/>
      <c r="W8" s="125"/>
    </row>
    <row r="9" spans="1:23" ht="17.149999999999999" customHeight="1" x14ac:dyDescent="0.2">
      <c r="A9" s="80" t="s">
        <v>312</v>
      </c>
      <c r="B9" s="81">
        <v>140945311174</v>
      </c>
      <c r="C9" s="82"/>
      <c r="D9" s="80" t="s">
        <v>565</v>
      </c>
      <c r="E9" s="81">
        <v>25572146905</v>
      </c>
      <c r="G9" s="126" t="s">
        <v>218</v>
      </c>
      <c r="H9" s="126"/>
      <c r="I9" s="126"/>
      <c r="J9" s="127">
        <v>18395226996</v>
      </c>
      <c r="K9" s="128"/>
      <c r="M9" s="80" t="s">
        <v>219</v>
      </c>
      <c r="N9" s="81">
        <v>-34473417250</v>
      </c>
      <c r="O9" s="82"/>
      <c r="P9" s="81">
        <v>-34473417250</v>
      </c>
      <c r="Q9" s="81"/>
      <c r="S9" s="117" t="s">
        <v>220</v>
      </c>
      <c r="T9" s="196"/>
      <c r="U9" s="118"/>
      <c r="V9" s="119">
        <v>30222939333</v>
      </c>
      <c r="W9" s="120"/>
    </row>
    <row r="10" spans="1:23" ht="17.149999999999999" customHeight="1" x14ac:dyDescent="0.2">
      <c r="A10" s="80" t="s">
        <v>313</v>
      </c>
      <c r="B10" s="81">
        <v>41333973872</v>
      </c>
      <c r="C10" s="82"/>
      <c r="D10" s="80" t="s">
        <v>314</v>
      </c>
      <c r="E10" s="81"/>
      <c r="G10" s="126" t="s">
        <v>221</v>
      </c>
      <c r="H10" s="126"/>
      <c r="I10" s="126"/>
      <c r="J10" s="127">
        <v>5509811755</v>
      </c>
      <c r="K10" s="128"/>
      <c r="M10" s="80" t="s">
        <v>222</v>
      </c>
      <c r="N10" s="81">
        <v>32997617327</v>
      </c>
      <c r="O10" s="82"/>
      <c r="P10" s="81">
        <v>32997617327</v>
      </c>
      <c r="Q10" s="81"/>
      <c r="S10" s="117" t="s">
        <v>223</v>
      </c>
      <c r="T10" s="196"/>
      <c r="U10" s="118"/>
      <c r="V10" s="119">
        <v>12042023249</v>
      </c>
      <c r="W10" s="120"/>
    </row>
    <row r="11" spans="1:23" ht="17.149999999999999" customHeight="1" x14ac:dyDescent="0.2">
      <c r="A11" s="80" t="s">
        <v>315</v>
      </c>
      <c r="B11" s="81">
        <v>12857640860</v>
      </c>
      <c r="C11" s="82"/>
      <c r="D11" s="80" t="s">
        <v>316</v>
      </c>
      <c r="E11" s="81">
        <v>6290812000</v>
      </c>
      <c r="G11" s="126" t="s">
        <v>224</v>
      </c>
      <c r="H11" s="126"/>
      <c r="I11" s="126"/>
      <c r="J11" s="127">
        <v>4247122893</v>
      </c>
      <c r="K11" s="128"/>
      <c r="M11" s="80" t="s">
        <v>225</v>
      </c>
      <c r="N11" s="81">
        <v>21427907340</v>
      </c>
      <c r="O11" s="82"/>
      <c r="P11" s="81">
        <v>21427907340</v>
      </c>
      <c r="Q11" s="81"/>
      <c r="S11" s="117" t="s">
        <v>226</v>
      </c>
      <c r="T11" s="196"/>
      <c r="U11" s="118"/>
      <c r="V11" s="119">
        <v>5486274639</v>
      </c>
      <c r="W11" s="120"/>
    </row>
    <row r="12" spans="1:23" ht="17.149999999999999" customHeight="1" x14ac:dyDescent="0.2">
      <c r="A12" s="80" t="s">
        <v>317</v>
      </c>
      <c r="B12" s="81"/>
      <c r="C12" s="82"/>
      <c r="D12" s="80" t="s">
        <v>318</v>
      </c>
      <c r="E12" s="81"/>
      <c r="G12" s="126" t="s">
        <v>227</v>
      </c>
      <c r="H12" s="126"/>
      <c r="I12" s="126"/>
      <c r="J12" s="127">
        <v>468702185</v>
      </c>
      <c r="K12" s="128"/>
      <c r="M12" s="80" t="s">
        <v>228</v>
      </c>
      <c r="N12" s="81">
        <v>11569709987</v>
      </c>
      <c r="O12" s="82"/>
      <c r="P12" s="81">
        <v>11569709987</v>
      </c>
      <c r="Q12" s="81"/>
      <c r="S12" s="117" t="s">
        <v>229</v>
      </c>
      <c r="T12" s="196"/>
      <c r="U12" s="118"/>
      <c r="V12" s="119">
        <v>5989953090</v>
      </c>
      <c r="W12" s="120"/>
    </row>
    <row r="13" spans="1:23" ht="17.149999999999999" customHeight="1" x14ac:dyDescent="0.2">
      <c r="A13" s="80" t="s">
        <v>319</v>
      </c>
      <c r="B13" s="81">
        <v>64026874677</v>
      </c>
      <c r="C13" s="82"/>
      <c r="D13" s="80" t="s">
        <v>272</v>
      </c>
      <c r="E13" s="81">
        <v>17776217894</v>
      </c>
      <c r="G13" s="126" t="s">
        <v>230</v>
      </c>
      <c r="H13" s="126"/>
      <c r="I13" s="126"/>
      <c r="J13" s="127">
        <v>12223000</v>
      </c>
      <c r="K13" s="128"/>
      <c r="M13" s="77" t="s">
        <v>231</v>
      </c>
      <c r="N13" s="78">
        <v>-1475799923</v>
      </c>
      <c r="O13" s="79"/>
      <c r="P13" s="78">
        <v>-1475799923</v>
      </c>
      <c r="Q13" s="78"/>
      <c r="S13" s="117" t="s">
        <v>232</v>
      </c>
      <c r="T13" s="196"/>
      <c r="U13" s="118"/>
      <c r="V13" s="119">
        <v>240229413</v>
      </c>
      <c r="W13" s="120"/>
    </row>
    <row r="14" spans="1:23" ht="17.149999999999999" customHeight="1" x14ac:dyDescent="0.2">
      <c r="A14" s="80" t="s">
        <v>320</v>
      </c>
      <c r="B14" s="81">
        <v>-41055132277</v>
      </c>
      <c r="C14" s="82"/>
      <c r="D14" s="80" t="s">
        <v>321</v>
      </c>
      <c r="E14" s="81">
        <v>4310402321</v>
      </c>
      <c r="G14" s="126" t="s">
        <v>233</v>
      </c>
      <c r="H14" s="126"/>
      <c r="I14" s="126"/>
      <c r="J14" s="127">
        <v>781763677</v>
      </c>
      <c r="K14" s="128"/>
      <c r="M14" s="80" t="s">
        <v>234</v>
      </c>
      <c r="N14" s="82"/>
      <c r="O14" s="81">
        <v>-3156774291</v>
      </c>
      <c r="P14" s="81">
        <v>3156774291</v>
      </c>
      <c r="Q14" s="82"/>
      <c r="S14" s="117" t="s">
        <v>235</v>
      </c>
      <c r="T14" s="196"/>
      <c r="U14" s="118"/>
      <c r="V14" s="119">
        <v>325566107</v>
      </c>
      <c r="W14" s="120"/>
    </row>
    <row r="15" spans="1:23" ht="17.149999999999999" customHeight="1" x14ac:dyDescent="0.2">
      <c r="A15" s="80" t="s">
        <v>322</v>
      </c>
      <c r="B15" s="81">
        <v>11083498697</v>
      </c>
      <c r="C15" s="82"/>
      <c r="D15" s="80" t="s">
        <v>566</v>
      </c>
      <c r="E15" s="81">
        <v>3214899641</v>
      </c>
      <c r="G15" s="126" t="s">
        <v>236</v>
      </c>
      <c r="H15" s="126"/>
      <c r="I15" s="126"/>
      <c r="J15" s="127">
        <v>12305630986</v>
      </c>
      <c r="K15" s="128"/>
      <c r="M15" s="80" t="s">
        <v>237</v>
      </c>
      <c r="N15" s="82"/>
      <c r="O15" s="81">
        <v>3412699351</v>
      </c>
      <c r="P15" s="81">
        <v>-3412699351</v>
      </c>
      <c r="Q15" s="82"/>
      <c r="S15" s="117" t="s">
        <v>238</v>
      </c>
      <c r="T15" s="196"/>
      <c r="U15" s="118"/>
      <c r="V15" s="119">
        <v>18180916084</v>
      </c>
      <c r="W15" s="120"/>
    </row>
    <row r="16" spans="1:23" ht="17.149999999999999" customHeight="1" x14ac:dyDescent="0.2">
      <c r="A16" s="80" t="s">
        <v>323</v>
      </c>
      <c r="B16" s="81">
        <v>-6892151685</v>
      </c>
      <c r="C16" s="82"/>
      <c r="D16" s="80" t="s">
        <v>324</v>
      </c>
      <c r="E16" s="81">
        <v>196639887</v>
      </c>
      <c r="G16" s="126" t="s">
        <v>239</v>
      </c>
      <c r="H16" s="126"/>
      <c r="I16" s="126"/>
      <c r="J16" s="127">
        <v>4992288437</v>
      </c>
      <c r="K16" s="128"/>
      <c r="M16" s="80" t="s">
        <v>240</v>
      </c>
      <c r="N16" s="82"/>
      <c r="O16" s="81">
        <v>-6692859547</v>
      </c>
      <c r="P16" s="81">
        <v>6692859547</v>
      </c>
      <c r="Q16" s="82"/>
      <c r="S16" s="117" t="s">
        <v>241</v>
      </c>
      <c r="T16" s="196"/>
      <c r="U16" s="118"/>
      <c r="V16" s="119">
        <v>15042737070</v>
      </c>
      <c r="W16" s="120"/>
    </row>
    <row r="17" spans="1:23" ht="17.149999999999999" customHeight="1" x14ac:dyDescent="0.2">
      <c r="A17" s="80" t="s">
        <v>325</v>
      </c>
      <c r="B17" s="81"/>
      <c r="C17" s="82"/>
      <c r="D17" s="80" t="s">
        <v>326</v>
      </c>
      <c r="E17" s="81"/>
      <c r="G17" s="126" t="s">
        <v>242</v>
      </c>
      <c r="H17" s="126"/>
      <c r="I17" s="126"/>
      <c r="J17" s="127">
        <v>855361060</v>
      </c>
      <c r="K17" s="128"/>
      <c r="M17" s="80" t="s">
        <v>243</v>
      </c>
      <c r="N17" s="82"/>
      <c r="O17" s="81">
        <v>4650246674</v>
      </c>
      <c r="P17" s="81">
        <v>-4650246674</v>
      </c>
      <c r="Q17" s="82"/>
      <c r="S17" s="117" t="s">
        <v>244</v>
      </c>
      <c r="T17" s="196"/>
      <c r="U17" s="118"/>
      <c r="V17" s="119">
        <v>3094368574</v>
      </c>
      <c r="W17" s="120"/>
    </row>
    <row r="18" spans="1:23" ht="17.149999999999999" customHeight="1" x14ac:dyDescent="0.2">
      <c r="A18" s="80" t="s">
        <v>327</v>
      </c>
      <c r="B18" s="81"/>
      <c r="C18" s="82"/>
      <c r="D18" s="80" t="s">
        <v>328</v>
      </c>
      <c r="E18" s="81"/>
      <c r="G18" s="126" t="s">
        <v>245</v>
      </c>
      <c r="H18" s="126"/>
      <c r="I18" s="126"/>
      <c r="J18" s="127">
        <v>6457981489</v>
      </c>
      <c r="K18" s="128"/>
      <c r="M18" s="80" t="s">
        <v>246</v>
      </c>
      <c r="N18" s="82"/>
      <c r="O18" s="81">
        <v>-4526860769</v>
      </c>
      <c r="P18" s="81">
        <v>4526860769</v>
      </c>
      <c r="Q18" s="82"/>
      <c r="S18" s="117" t="s">
        <v>568</v>
      </c>
      <c r="T18" s="196"/>
      <c r="U18" s="118"/>
      <c r="V18" s="119"/>
      <c r="W18" s="120"/>
    </row>
    <row r="19" spans="1:23" ht="17.149999999999999" customHeight="1" x14ac:dyDescent="0.2">
      <c r="A19" s="80" t="s">
        <v>329</v>
      </c>
      <c r="B19" s="81"/>
      <c r="C19" s="82"/>
      <c r="D19" s="80" t="s">
        <v>330</v>
      </c>
      <c r="E19" s="81"/>
      <c r="G19" s="126" t="s">
        <v>233</v>
      </c>
      <c r="H19" s="126"/>
      <c r="I19" s="126"/>
      <c r="J19" s="127"/>
      <c r="K19" s="128"/>
      <c r="M19" s="80" t="s">
        <v>247</v>
      </c>
      <c r="N19" s="81"/>
      <c r="O19" s="81"/>
      <c r="P19" s="82"/>
      <c r="Q19" s="82"/>
      <c r="S19" s="117" t="s">
        <v>235</v>
      </c>
      <c r="T19" s="196"/>
      <c r="U19" s="118"/>
      <c r="V19" s="119">
        <v>43810440</v>
      </c>
      <c r="W19" s="120"/>
    </row>
    <row r="20" spans="1:23" ht="17.149999999999999" customHeight="1" x14ac:dyDescent="0.2">
      <c r="A20" s="80" t="s">
        <v>331</v>
      </c>
      <c r="B20" s="81"/>
      <c r="C20" s="82"/>
      <c r="D20" s="80" t="s">
        <v>332</v>
      </c>
      <c r="E20" s="81">
        <v>470415338</v>
      </c>
      <c r="G20" s="126" t="s">
        <v>248</v>
      </c>
      <c r="H20" s="126"/>
      <c r="I20" s="126"/>
      <c r="J20" s="127">
        <v>579784255</v>
      </c>
      <c r="K20" s="128"/>
      <c r="M20" s="80" t="s">
        <v>249</v>
      </c>
      <c r="N20" s="81">
        <v>468455918</v>
      </c>
      <c r="O20" s="81">
        <v>468455918</v>
      </c>
      <c r="P20" s="82"/>
      <c r="Q20" s="82"/>
      <c r="S20" s="117" t="s">
        <v>250</v>
      </c>
      <c r="T20" s="196"/>
      <c r="U20" s="118"/>
      <c r="V20" s="119">
        <v>34500119714</v>
      </c>
      <c r="W20" s="120"/>
    </row>
    <row r="21" spans="1:23" ht="17.149999999999999" customHeight="1" x14ac:dyDescent="0.2">
      <c r="A21" s="80" t="s">
        <v>333</v>
      </c>
      <c r="B21" s="81"/>
      <c r="C21" s="82"/>
      <c r="D21" s="80" t="s">
        <v>334</v>
      </c>
      <c r="E21" s="81">
        <v>205805146</v>
      </c>
      <c r="G21" s="126" t="s">
        <v>251</v>
      </c>
      <c r="H21" s="126"/>
      <c r="I21" s="126"/>
      <c r="J21" s="127">
        <v>240229413</v>
      </c>
      <c r="K21" s="128"/>
      <c r="M21" s="80" t="s">
        <v>252</v>
      </c>
      <c r="N21" s="81"/>
      <c r="O21" s="81">
        <v>-86142408</v>
      </c>
      <c r="P21" s="81">
        <v>86142408</v>
      </c>
      <c r="Q21" s="82"/>
      <c r="S21" s="117" t="s">
        <v>253</v>
      </c>
      <c r="T21" s="196"/>
      <c r="U21" s="118"/>
      <c r="V21" s="119">
        <v>21074916927</v>
      </c>
      <c r="W21" s="120"/>
    </row>
    <row r="22" spans="1:23" ht="17.149999999999999" customHeight="1" x14ac:dyDescent="0.2">
      <c r="A22" s="80" t="s">
        <v>335</v>
      </c>
      <c r="B22" s="81"/>
      <c r="C22" s="82"/>
      <c r="D22" s="80" t="s">
        <v>272</v>
      </c>
      <c r="E22" s="81">
        <v>222642309</v>
      </c>
      <c r="G22" s="126" t="s">
        <v>254</v>
      </c>
      <c r="H22" s="126"/>
      <c r="I22" s="126"/>
      <c r="J22" s="127">
        <v>11440309</v>
      </c>
      <c r="K22" s="128"/>
      <c r="M22" s="77" t="s">
        <v>255</v>
      </c>
      <c r="N22" s="78">
        <v>-1007344005</v>
      </c>
      <c r="O22" s="78">
        <v>-2774460781</v>
      </c>
      <c r="P22" s="78">
        <v>1767116776</v>
      </c>
      <c r="Q22" s="78"/>
      <c r="S22" s="117" t="s">
        <v>256</v>
      </c>
      <c r="T22" s="196"/>
      <c r="U22" s="118"/>
      <c r="V22" s="119">
        <v>10646376433</v>
      </c>
      <c r="W22" s="120"/>
    </row>
    <row r="23" spans="1:23" ht="17.149999999999999" customHeight="1" x14ac:dyDescent="0.2">
      <c r="A23" s="80" t="s">
        <v>233</v>
      </c>
      <c r="B23" s="81"/>
      <c r="C23" s="82"/>
      <c r="D23" s="77" t="s">
        <v>336</v>
      </c>
      <c r="E23" s="78">
        <v>53949579120</v>
      </c>
      <c r="G23" s="126" t="s">
        <v>233</v>
      </c>
      <c r="H23" s="126"/>
      <c r="I23" s="126"/>
      <c r="J23" s="127">
        <v>328114533</v>
      </c>
      <c r="K23" s="128"/>
      <c r="M23" s="77" t="s">
        <v>257</v>
      </c>
      <c r="N23" s="78">
        <v>116082452361</v>
      </c>
      <c r="O23" s="78">
        <v>162862827858</v>
      </c>
      <c r="P23" s="78">
        <v>-46780375497</v>
      </c>
      <c r="Q23" s="78"/>
      <c r="S23" s="117" t="s">
        <v>258</v>
      </c>
      <c r="T23" s="196"/>
      <c r="U23" s="118"/>
      <c r="V23" s="119">
        <v>2123861927</v>
      </c>
      <c r="W23" s="120"/>
    </row>
    <row r="24" spans="1:23" ht="17.149999999999999" customHeight="1" x14ac:dyDescent="0.2">
      <c r="A24" s="80" t="s">
        <v>337</v>
      </c>
      <c r="B24" s="81"/>
      <c r="C24" s="82"/>
      <c r="D24" s="80" t="s">
        <v>338</v>
      </c>
      <c r="E24" s="82"/>
      <c r="G24" s="126" t="s">
        <v>259</v>
      </c>
      <c r="H24" s="126"/>
      <c r="I24" s="126"/>
      <c r="J24" s="127">
        <v>18180916084</v>
      </c>
      <c r="K24" s="128"/>
      <c r="M24" s="67"/>
      <c r="N24" s="67"/>
      <c r="O24" s="67"/>
      <c r="P24" s="67"/>
      <c r="Q24" s="67"/>
      <c r="S24" s="117" t="s">
        <v>260</v>
      </c>
      <c r="T24" s="196"/>
      <c r="U24" s="118"/>
      <c r="V24" s="119">
        <v>654964427</v>
      </c>
      <c r="W24" s="120"/>
    </row>
    <row r="25" spans="1:23" ht="17.149999999999999" customHeight="1" x14ac:dyDescent="0.2">
      <c r="A25" s="80" t="s">
        <v>339</v>
      </c>
      <c r="B25" s="81">
        <v>1313243600</v>
      </c>
      <c r="C25" s="82"/>
      <c r="D25" s="80" t="s">
        <v>340</v>
      </c>
      <c r="E25" s="81">
        <v>162862827858</v>
      </c>
      <c r="G25" s="126" t="s">
        <v>261</v>
      </c>
      <c r="H25" s="126"/>
      <c r="I25" s="126"/>
      <c r="J25" s="127">
        <v>15042737070</v>
      </c>
      <c r="K25" s="128"/>
      <c r="M25" s="68"/>
      <c r="S25" s="117" t="s">
        <v>262</v>
      </c>
      <c r="T25" s="196"/>
      <c r="U25" s="118"/>
      <c r="V25" s="119">
        <v>31134500</v>
      </c>
      <c r="W25" s="120"/>
    </row>
    <row r="26" spans="1:23" ht="17.149999999999999" customHeight="1" x14ac:dyDescent="0.2">
      <c r="A26" s="80" t="s">
        <v>341</v>
      </c>
      <c r="B26" s="81">
        <v>93400567457</v>
      </c>
      <c r="C26" s="82"/>
      <c r="D26" s="80" t="s">
        <v>342</v>
      </c>
      <c r="E26" s="81">
        <v>-46780375497</v>
      </c>
      <c r="G26" s="126" t="s">
        <v>263</v>
      </c>
      <c r="H26" s="126"/>
      <c r="I26" s="126"/>
      <c r="J26" s="127">
        <v>3094368574</v>
      </c>
      <c r="K26" s="128"/>
      <c r="M26" s="68"/>
      <c r="S26" s="117" t="s">
        <v>264</v>
      </c>
      <c r="T26" s="196"/>
      <c r="U26" s="118"/>
      <c r="V26" s="119">
        <v>31134500</v>
      </c>
      <c r="W26" s="120"/>
    </row>
    <row r="27" spans="1:23" ht="17.149999999999999" customHeight="1" x14ac:dyDescent="0.2">
      <c r="A27" s="80" t="s">
        <v>315</v>
      </c>
      <c r="B27" s="81">
        <v>5125891589</v>
      </c>
      <c r="C27" s="82"/>
      <c r="D27" s="82"/>
      <c r="E27" s="102"/>
      <c r="G27" s="126" t="s">
        <v>567</v>
      </c>
      <c r="H27" s="126"/>
      <c r="I27" s="126"/>
      <c r="J27" s="127"/>
      <c r="K27" s="128"/>
      <c r="M27" s="68"/>
      <c r="S27" s="117" t="s">
        <v>265</v>
      </c>
      <c r="T27" s="196"/>
      <c r="U27" s="118"/>
      <c r="V27" s="119"/>
      <c r="W27" s="120"/>
    </row>
    <row r="28" spans="1:23" ht="17.149999999999999" customHeight="1" x14ac:dyDescent="0.2">
      <c r="A28" s="80" t="s">
        <v>319</v>
      </c>
      <c r="B28" s="81">
        <v>3457839529</v>
      </c>
      <c r="C28" s="82"/>
      <c r="D28" s="82"/>
      <c r="E28" s="82"/>
      <c r="G28" s="126" t="s">
        <v>266</v>
      </c>
      <c r="H28" s="126"/>
      <c r="I28" s="126"/>
      <c r="J28" s="127">
        <v>43810440</v>
      </c>
      <c r="K28" s="128"/>
      <c r="S28" s="112" t="s">
        <v>267</v>
      </c>
      <c r="T28" s="113"/>
      <c r="U28" s="114"/>
      <c r="V28" s="115"/>
      <c r="W28" s="116"/>
    </row>
    <row r="29" spans="1:23" ht="17.149999999999999" customHeight="1" x14ac:dyDescent="0.2">
      <c r="A29" s="80" t="s">
        <v>320</v>
      </c>
      <c r="B29" s="81">
        <v>-1651876316</v>
      </c>
      <c r="C29" s="82"/>
      <c r="D29" s="82"/>
      <c r="E29" s="82"/>
      <c r="G29" s="126" t="s">
        <v>268</v>
      </c>
      <c r="H29" s="126"/>
      <c r="I29" s="126"/>
      <c r="J29" s="127">
        <v>2562766110</v>
      </c>
      <c r="K29" s="128"/>
      <c r="S29" s="107" t="s">
        <v>269</v>
      </c>
      <c r="T29" s="108"/>
      <c r="U29" s="109"/>
      <c r="V29" s="110">
        <v>4246045881</v>
      </c>
      <c r="W29" s="111"/>
    </row>
    <row r="30" spans="1:23" ht="17.149999999999999" customHeight="1" x14ac:dyDescent="0.2">
      <c r="A30" s="80" t="s">
        <v>322</v>
      </c>
      <c r="B30" s="81">
        <v>188722847863</v>
      </c>
      <c r="C30" s="82"/>
      <c r="D30" s="82"/>
      <c r="E30" s="82"/>
      <c r="G30" s="126" t="s">
        <v>270</v>
      </c>
      <c r="H30" s="126"/>
      <c r="I30" s="126"/>
      <c r="J30" s="127">
        <v>1921923078</v>
      </c>
      <c r="K30" s="128"/>
      <c r="S30" s="121" t="s">
        <v>271</v>
      </c>
      <c r="T30" s="122"/>
      <c r="U30" s="123"/>
      <c r="V30" s="124"/>
      <c r="W30" s="125"/>
    </row>
    <row r="31" spans="1:23" ht="17.149999999999999" customHeight="1" x14ac:dyDescent="0.2">
      <c r="A31" s="80" t="s">
        <v>323</v>
      </c>
      <c r="B31" s="81">
        <v>-106508283747</v>
      </c>
      <c r="C31" s="82"/>
      <c r="D31" s="82"/>
      <c r="E31" s="82"/>
      <c r="G31" s="126" t="s">
        <v>272</v>
      </c>
      <c r="H31" s="126"/>
      <c r="I31" s="126"/>
      <c r="J31" s="127">
        <v>640843032</v>
      </c>
      <c r="K31" s="128"/>
      <c r="S31" s="117" t="s">
        <v>273</v>
      </c>
      <c r="T31" s="196"/>
      <c r="U31" s="118"/>
      <c r="V31" s="119">
        <v>4457395125</v>
      </c>
      <c r="W31" s="120"/>
    </row>
    <row r="32" spans="1:23" ht="17.149999999999999" customHeight="1" x14ac:dyDescent="0.2">
      <c r="A32" s="80" t="s">
        <v>233</v>
      </c>
      <c r="B32" s="81"/>
      <c r="C32" s="82"/>
      <c r="D32" s="82"/>
      <c r="E32" s="82"/>
      <c r="G32" s="129" t="s">
        <v>274</v>
      </c>
      <c r="H32" s="129"/>
      <c r="I32" s="129"/>
      <c r="J32" s="130">
        <v>34013376970</v>
      </c>
      <c r="K32" s="131"/>
      <c r="S32" s="117" t="s">
        <v>275</v>
      </c>
      <c r="T32" s="196"/>
      <c r="U32" s="118"/>
      <c r="V32" s="119">
        <v>3078962880</v>
      </c>
      <c r="W32" s="120"/>
    </row>
    <row r="33" spans="1:23" ht="17.149999999999999" customHeight="1" x14ac:dyDescent="0.2">
      <c r="A33" s="80" t="s">
        <v>337</v>
      </c>
      <c r="B33" s="81"/>
      <c r="C33" s="82"/>
      <c r="D33" s="82"/>
      <c r="E33" s="82"/>
      <c r="G33" s="126" t="s">
        <v>276</v>
      </c>
      <c r="H33" s="126"/>
      <c r="I33" s="126"/>
      <c r="J33" s="127">
        <v>494689315</v>
      </c>
      <c r="K33" s="128"/>
      <c r="S33" s="117" t="s">
        <v>277</v>
      </c>
      <c r="T33" s="196"/>
      <c r="U33" s="118"/>
      <c r="V33" s="119">
        <v>1341129245</v>
      </c>
      <c r="W33" s="120"/>
    </row>
    <row r="34" spans="1:23" ht="17.149999999999999" customHeight="1" x14ac:dyDescent="0.2">
      <c r="A34" s="80" t="s">
        <v>339</v>
      </c>
      <c r="B34" s="81">
        <v>4254148539</v>
      </c>
      <c r="C34" s="82"/>
      <c r="D34" s="82"/>
      <c r="E34" s="82"/>
      <c r="G34" s="126" t="s">
        <v>278</v>
      </c>
      <c r="H34" s="126"/>
      <c r="I34" s="126"/>
      <c r="J34" s="127">
        <v>31134500</v>
      </c>
      <c r="K34" s="128"/>
      <c r="S34" s="117" t="s">
        <v>279</v>
      </c>
      <c r="T34" s="196"/>
      <c r="U34" s="118"/>
      <c r="V34" s="119"/>
      <c r="W34" s="120"/>
    </row>
    <row r="35" spans="1:23" ht="17.149999999999999" customHeight="1" x14ac:dyDescent="0.2">
      <c r="A35" s="80" t="s">
        <v>343</v>
      </c>
      <c r="B35" s="81">
        <v>14859498318</v>
      </c>
      <c r="C35" s="82"/>
      <c r="D35" s="82"/>
      <c r="E35" s="82"/>
      <c r="G35" s="126" t="s">
        <v>280</v>
      </c>
      <c r="H35" s="126"/>
      <c r="I35" s="126"/>
      <c r="J35" s="127">
        <v>326715415</v>
      </c>
      <c r="K35" s="128"/>
      <c r="S35" s="117" t="s">
        <v>281</v>
      </c>
      <c r="T35" s="196"/>
      <c r="U35" s="118"/>
      <c r="V35" s="119">
        <v>37303000</v>
      </c>
      <c r="W35" s="120"/>
    </row>
    <row r="36" spans="1:23" ht="17.149999999999999" customHeight="1" x14ac:dyDescent="0.2">
      <c r="A36" s="80" t="s">
        <v>344</v>
      </c>
      <c r="B36" s="81">
        <v>-8648728473</v>
      </c>
      <c r="C36" s="82"/>
      <c r="D36" s="82"/>
      <c r="E36" s="82"/>
      <c r="G36" s="193" t="s">
        <v>282</v>
      </c>
      <c r="H36" s="193"/>
      <c r="I36" s="193"/>
      <c r="J36" s="194"/>
      <c r="K36" s="195"/>
      <c r="S36" s="117" t="s">
        <v>265</v>
      </c>
      <c r="T36" s="196"/>
      <c r="U36" s="118"/>
      <c r="V36" s="119"/>
      <c r="W36" s="120"/>
    </row>
    <row r="37" spans="1:23" ht="17.149999999999999" customHeight="1" x14ac:dyDescent="0.2">
      <c r="A37" s="80" t="s">
        <v>345</v>
      </c>
      <c r="B37" s="81">
        <v>830787556</v>
      </c>
      <c r="C37" s="82"/>
      <c r="D37" s="82"/>
      <c r="E37" s="82"/>
      <c r="G37" s="126" t="s">
        <v>283</v>
      </c>
      <c r="H37" s="126"/>
      <c r="I37" s="126"/>
      <c r="J37" s="127"/>
      <c r="K37" s="128"/>
      <c r="S37" s="117" t="s">
        <v>284</v>
      </c>
      <c r="T37" s="196"/>
      <c r="U37" s="118"/>
      <c r="V37" s="119">
        <v>1909422235</v>
      </c>
      <c r="W37" s="120"/>
    </row>
    <row r="38" spans="1:23" ht="17.149999999999999" customHeight="1" x14ac:dyDescent="0.2">
      <c r="A38" s="80" t="s">
        <v>346</v>
      </c>
      <c r="B38" s="81">
        <v>8988161</v>
      </c>
      <c r="C38" s="82"/>
      <c r="D38" s="82"/>
      <c r="E38" s="82"/>
      <c r="G38" s="126" t="s">
        <v>272</v>
      </c>
      <c r="H38" s="126"/>
      <c r="I38" s="126"/>
      <c r="J38" s="127">
        <v>136839400</v>
      </c>
      <c r="K38" s="128"/>
      <c r="S38" s="117" t="s">
        <v>256</v>
      </c>
      <c r="T38" s="196"/>
      <c r="U38" s="118"/>
      <c r="V38" s="119">
        <v>614169197</v>
      </c>
      <c r="W38" s="120"/>
    </row>
    <row r="39" spans="1:23" ht="17.149999999999999" customHeight="1" x14ac:dyDescent="0.2">
      <c r="A39" s="80" t="s">
        <v>266</v>
      </c>
      <c r="B39" s="81">
        <v>821799395</v>
      </c>
      <c r="C39" s="82"/>
      <c r="D39" s="82"/>
      <c r="E39" s="82"/>
      <c r="G39" s="126" t="s">
        <v>285</v>
      </c>
      <c r="H39" s="126"/>
      <c r="I39" s="126"/>
      <c r="J39" s="127">
        <v>34649035</v>
      </c>
      <c r="K39" s="128"/>
      <c r="S39" s="117" t="s">
        <v>286</v>
      </c>
      <c r="T39" s="196"/>
      <c r="U39" s="118"/>
      <c r="V39" s="119">
        <v>1241397421</v>
      </c>
      <c r="W39" s="120"/>
    </row>
    <row r="40" spans="1:23" ht="17.149999999999999" customHeight="1" x14ac:dyDescent="0.2">
      <c r="A40" s="80" t="s">
        <v>347</v>
      </c>
      <c r="B40" s="81">
        <v>7173864434</v>
      </c>
      <c r="C40" s="82"/>
      <c r="D40" s="82"/>
      <c r="E40" s="82"/>
      <c r="G40" s="126" t="s">
        <v>287</v>
      </c>
      <c r="H40" s="126"/>
      <c r="I40" s="126"/>
      <c r="J40" s="127">
        <v>34509106</v>
      </c>
      <c r="K40" s="128"/>
      <c r="S40" s="117" t="s">
        <v>288</v>
      </c>
      <c r="T40" s="196"/>
      <c r="U40" s="118"/>
      <c r="V40" s="119">
        <v>12947448</v>
      </c>
      <c r="W40" s="120"/>
    </row>
    <row r="41" spans="1:23" ht="17.149999999999999" customHeight="1" x14ac:dyDescent="0.2">
      <c r="A41" s="80" t="s">
        <v>348</v>
      </c>
      <c r="B41" s="81">
        <v>243644003</v>
      </c>
      <c r="C41" s="82"/>
      <c r="D41" s="82"/>
      <c r="E41" s="82"/>
      <c r="G41" s="126" t="s">
        <v>272</v>
      </c>
      <c r="H41" s="126"/>
      <c r="I41" s="126"/>
      <c r="J41" s="127">
        <v>139929</v>
      </c>
      <c r="K41" s="128"/>
      <c r="S41" s="117" t="s">
        <v>289</v>
      </c>
      <c r="T41" s="196"/>
      <c r="U41" s="118"/>
      <c r="V41" s="119">
        <v>35726889</v>
      </c>
      <c r="W41" s="120"/>
    </row>
    <row r="42" spans="1:23" ht="16.5" customHeight="1" x14ac:dyDescent="0.2">
      <c r="A42" s="80" t="s">
        <v>349</v>
      </c>
      <c r="B42" s="81"/>
      <c r="C42" s="82"/>
      <c r="D42" s="82"/>
      <c r="E42" s="82"/>
      <c r="G42" s="129" t="s">
        <v>90</v>
      </c>
      <c r="H42" s="129"/>
      <c r="I42" s="129"/>
      <c r="J42" s="130">
        <v>34473417250</v>
      </c>
      <c r="K42" s="131"/>
      <c r="S42" s="112" t="s">
        <v>260</v>
      </c>
      <c r="T42" s="113"/>
      <c r="U42" s="114"/>
      <c r="V42" s="115">
        <v>5181280</v>
      </c>
      <c r="W42" s="116"/>
    </row>
    <row r="43" spans="1:23" ht="16.5" customHeight="1" x14ac:dyDescent="0.2">
      <c r="A43" s="80" t="s">
        <v>350</v>
      </c>
      <c r="B43" s="81">
        <v>241106536</v>
      </c>
      <c r="C43" s="82"/>
      <c r="D43" s="82"/>
      <c r="E43" s="82"/>
      <c r="G43" s="67"/>
      <c r="H43" s="67"/>
      <c r="I43" s="67"/>
      <c r="J43" s="67"/>
      <c r="K43" s="67"/>
      <c r="S43" s="107" t="s">
        <v>290</v>
      </c>
      <c r="T43" s="108"/>
      <c r="U43" s="109"/>
      <c r="V43" s="110">
        <v>-2547972890</v>
      </c>
      <c r="W43" s="111"/>
    </row>
    <row r="44" spans="1:23" ht="16.5" customHeight="1" x14ac:dyDescent="0.2">
      <c r="A44" s="80" t="s">
        <v>233</v>
      </c>
      <c r="B44" s="81">
        <v>2537467</v>
      </c>
      <c r="C44" s="82"/>
      <c r="D44" s="82"/>
      <c r="E44" s="82"/>
      <c r="G44" s="68"/>
      <c r="S44" s="121" t="s">
        <v>291</v>
      </c>
      <c r="T44" s="122"/>
      <c r="U44" s="123"/>
      <c r="V44" s="124"/>
      <c r="W44" s="125"/>
    </row>
    <row r="45" spans="1:23" ht="16.5" customHeight="1" x14ac:dyDescent="0.2">
      <c r="A45" s="191" t="s">
        <v>351</v>
      </c>
      <c r="B45" s="192">
        <v>-10000000</v>
      </c>
      <c r="C45" s="82"/>
      <c r="D45" s="82"/>
      <c r="E45" s="82"/>
      <c r="G45" s="68"/>
      <c r="S45" s="117" t="s">
        <v>292</v>
      </c>
      <c r="T45" s="196"/>
      <c r="U45" s="118"/>
      <c r="V45" s="119">
        <v>3365685237</v>
      </c>
      <c r="W45" s="120"/>
    </row>
    <row r="46" spans="1:23" ht="16.5" customHeight="1" x14ac:dyDescent="0.2">
      <c r="A46" s="80" t="s">
        <v>352</v>
      </c>
      <c r="B46" s="81">
        <v>138525373</v>
      </c>
      <c r="C46" s="82"/>
      <c r="D46" s="82"/>
      <c r="E46" s="82"/>
      <c r="G46" s="68"/>
      <c r="S46" s="117" t="s">
        <v>569</v>
      </c>
      <c r="T46" s="196"/>
      <c r="U46" s="118"/>
      <c r="V46" s="119">
        <v>3407028808</v>
      </c>
      <c r="W46" s="120"/>
    </row>
    <row r="47" spans="1:23" ht="16.5" customHeight="1" x14ac:dyDescent="0.2">
      <c r="A47" s="80" t="s">
        <v>353</v>
      </c>
      <c r="B47" s="81">
        <v>57269745</v>
      </c>
      <c r="C47" s="82"/>
      <c r="D47" s="82"/>
      <c r="E47" s="82"/>
      <c r="S47" s="117" t="s">
        <v>265</v>
      </c>
      <c r="T47" s="196"/>
      <c r="U47" s="118"/>
      <c r="V47" s="119">
        <v>-41343571</v>
      </c>
      <c r="W47" s="120"/>
    </row>
    <row r="48" spans="1:23" ht="16.5" customHeight="1" x14ac:dyDescent="0.2">
      <c r="A48" s="80" t="s">
        <v>354</v>
      </c>
      <c r="B48" s="81">
        <v>6752905174</v>
      </c>
      <c r="C48" s="82"/>
      <c r="D48" s="82"/>
      <c r="E48" s="82"/>
      <c r="S48" s="117" t="s">
        <v>293</v>
      </c>
      <c r="T48" s="196"/>
      <c r="U48" s="118"/>
      <c r="V48" s="119">
        <v>2081861000</v>
      </c>
      <c r="W48" s="120"/>
    </row>
    <row r="49" spans="1:23" ht="16.5" customHeight="1" x14ac:dyDescent="0.2">
      <c r="A49" s="80" t="s">
        <v>355</v>
      </c>
      <c r="B49" s="81">
        <v>34866000</v>
      </c>
      <c r="C49" s="82"/>
      <c r="D49" s="82"/>
      <c r="E49" s="82"/>
      <c r="S49" s="117" t="s">
        <v>570</v>
      </c>
      <c r="T49" s="196"/>
      <c r="U49" s="118"/>
      <c r="V49" s="119">
        <v>2081861000</v>
      </c>
      <c r="W49" s="120"/>
    </row>
    <row r="50" spans="1:23" ht="16.5" customHeight="1" x14ac:dyDescent="0.2">
      <c r="A50" s="80" t="s">
        <v>233</v>
      </c>
      <c r="B50" s="81">
        <v>6718039174</v>
      </c>
      <c r="C50" s="82"/>
      <c r="D50" s="82"/>
      <c r="E50" s="82"/>
      <c r="S50" s="112" t="s">
        <v>260</v>
      </c>
      <c r="T50" s="113"/>
      <c r="U50" s="114"/>
      <c r="V50" s="115"/>
      <c r="W50" s="116"/>
    </row>
    <row r="51" spans="1:23" ht="16.5" customHeight="1" x14ac:dyDescent="0.2">
      <c r="A51" s="80" t="s">
        <v>266</v>
      </c>
      <c r="B51" s="81"/>
      <c r="C51" s="82"/>
      <c r="D51" s="82"/>
      <c r="E51" s="82"/>
      <c r="S51" s="107" t="s">
        <v>294</v>
      </c>
      <c r="T51" s="108"/>
      <c r="U51" s="109"/>
      <c r="V51" s="110">
        <v>-1283824237</v>
      </c>
      <c r="W51" s="111"/>
    </row>
    <row r="52" spans="1:23" ht="16.5" customHeight="1" x14ac:dyDescent="0.2">
      <c r="A52" s="80" t="s">
        <v>356</v>
      </c>
      <c r="B52" s="81">
        <v>-8479861</v>
      </c>
      <c r="C52" s="82"/>
      <c r="D52" s="82"/>
      <c r="E52" s="82"/>
      <c r="S52" s="107" t="s">
        <v>295</v>
      </c>
      <c r="T52" s="108"/>
      <c r="U52" s="109"/>
      <c r="V52" s="110">
        <v>414248754</v>
      </c>
      <c r="W52" s="111"/>
    </row>
    <row r="53" spans="1:23" ht="16.5" customHeight="1" x14ac:dyDescent="0.2">
      <c r="A53" s="80" t="s">
        <v>357</v>
      </c>
      <c r="B53" s="81">
        <v>21082068317</v>
      </c>
      <c r="C53" s="82"/>
      <c r="D53" s="82"/>
      <c r="E53" s="82"/>
      <c r="S53" s="107" t="s">
        <v>296</v>
      </c>
      <c r="T53" s="108"/>
      <c r="U53" s="109"/>
      <c r="V53" s="110">
        <v>6171254761</v>
      </c>
      <c r="W53" s="111"/>
    </row>
    <row r="54" spans="1:23" ht="16.5" customHeight="1" x14ac:dyDescent="0.2">
      <c r="A54" s="80" t="s">
        <v>358</v>
      </c>
      <c r="B54" s="81">
        <v>6791308661</v>
      </c>
      <c r="C54" s="82"/>
      <c r="D54" s="82"/>
      <c r="E54" s="82"/>
      <c r="S54" s="107" t="s">
        <v>297</v>
      </c>
      <c r="T54" s="108"/>
      <c r="U54" s="109"/>
      <c r="V54" s="110">
        <v>6585503515</v>
      </c>
      <c r="W54" s="111"/>
    </row>
    <row r="55" spans="1:23" ht="16.5" customHeight="1" x14ac:dyDescent="0.2">
      <c r="A55" s="80" t="s">
        <v>359</v>
      </c>
      <c r="B55" s="81">
        <v>337433823</v>
      </c>
      <c r="C55" s="82"/>
      <c r="D55" s="82"/>
      <c r="E55" s="82"/>
    </row>
    <row r="56" spans="1:23" ht="16.5" customHeight="1" x14ac:dyDescent="0.2">
      <c r="A56" s="80" t="s">
        <v>360</v>
      </c>
      <c r="B56" s="81"/>
      <c r="C56" s="82"/>
      <c r="D56" s="82"/>
      <c r="E56" s="82"/>
      <c r="S56" s="107" t="s">
        <v>298</v>
      </c>
      <c r="T56" s="108"/>
      <c r="U56" s="109"/>
      <c r="V56" s="110">
        <v>209551150</v>
      </c>
      <c r="W56" s="111"/>
    </row>
    <row r="57" spans="1:23" ht="16.5" customHeight="1" x14ac:dyDescent="0.2">
      <c r="A57" s="80" t="s">
        <v>361</v>
      </c>
      <c r="B57" s="81">
        <v>13912864694</v>
      </c>
      <c r="C57" s="82"/>
      <c r="D57" s="82"/>
      <c r="E57" s="82"/>
      <c r="S57" s="107" t="s">
        <v>299</v>
      </c>
      <c r="T57" s="108"/>
      <c r="U57" s="109"/>
      <c r="V57" s="110">
        <v>-3746004</v>
      </c>
      <c r="W57" s="111"/>
    </row>
    <row r="58" spans="1:23" ht="16.5" customHeight="1" x14ac:dyDescent="0.2">
      <c r="A58" s="80" t="s">
        <v>362</v>
      </c>
      <c r="B58" s="81">
        <v>6790008763</v>
      </c>
      <c r="C58" s="82"/>
      <c r="D58" s="82"/>
      <c r="E58" s="82"/>
      <c r="S58" s="107" t="s">
        <v>300</v>
      </c>
      <c r="T58" s="108"/>
      <c r="U58" s="109"/>
      <c r="V58" s="110">
        <v>205805146</v>
      </c>
      <c r="W58" s="111"/>
    </row>
    <row r="59" spans="1:23" ht="17" customHeight="1" x14ac:dyDescent="0.2">
      <c r="A59" s="80" t="s">
        <v>363</v>
      </c>
      <c r="B59" s="81">
        <v>7122855931</v>
      </c>
      <c r="C59" s="82"/>
      <c r="D59" s="82"/>
      <c r="E59" s="82"/>
      <c r="S59" s="107" t="s">
        <v>301</v>
      </c>
      <c r="T59" s="108"/>
      <c r="U59" s="109"/>
      <c r="V59" s="110">
        <v>6791308661</v>
      </c>
      <c r="W59" s="111"/>
    </row>
    <row r="60" spans="1:23" ht="12" x14ac:dyDescent="0.2">
      <c r="A60" s="80" t="s">
        <v>364</v>
      </c>
      <c r="B60" s="81">
        <v>20929284</v>
      </c>
      <c r="C60" s="82"/>
      <c r="D60" s="82"/>
      <c r="E60" s="82"/>
      <c r="S60" s="67"/>
      <c r="T60" s="67"/>
      <c r="U60" s="67"/>
      <c r="V60" s="67"/>
      <c r="W60" s="67"/>
    </row>
    <row r="61" spans="1:23" ht="12" x14ac:dyDescent="0.2">
      <c r="A61" s="80" t="s">
        <v>272</v>
      </c>
      <c r="B61" s="81">
        <v>24952000</v>
      </c>
      <c r="C61" s="82"/>
      <c r="D61" s="82"/>
      <c r="E61" s="82"/>
      <c r="S61" s="68"/>
    </row>
    <row r="62" spans="1:23" ht="12" x14ac:dyDescent="0.2">
      <c r="A62" s="80" t="s">
        <v>365</v>
      </c>
      <c r="B62" s="81">
        <v>-5420145</v>
      </c>
      <c r="C62" s="82"/>
      <c r="D62" s="77" t="s">
        <v>366</v>
      </c>
      <c r="E62" s="78">
        <v>116082452361</v>
      </c>
      <c r="S62" s="68"/>
    </row>
    <row r="63" spans="1:23" ht="12" x14ac:dyDescent="0.2">
      <c r="A63" s="77" t="s">
        <v>367</v>
      </c>
      <c r="B63" s="78">
        <v>170032031481</v>
      </c>
      <c r="C63" s="79"/>
      <c r="D63" s="77" t="s">
        <v>368</v>
      </c>
      <c r="E63" s="78">
        <v>170032031481</v>
      </c>
      <c r="S63" s="68"/>
    </row>
  </sheetData>
  <mergeCells count="187"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S20:U20"/>
    <mergeCell ref="V20:W20"/>
    <mergeCell ref="G21:I21"/>
    <mergeCell ref="J21:K21"/>
    <mergeCell ref="S21:U21"/>
    <mergeCell ref="V21:W21"/>
    <mergeCell ref="G18:I18"/>
    <mergeCell ref="J18:K18"/>
    <mergeCell ref="S19:U19"/>
    <mergeCell ref="V19:W19"/>
    <mergeCell ref="G19:I19"/>
    <mergeCell ref="J19:K19"/>
    <mergeCell ref="S18:U18"/>
    <mergeCell ref="V18:W18"/>
    <mergeCell ref="G22:I22"/>
    <mergeCell ref="J22:K22"/>
    <mergeCell ref="S22:U22"/>
    <mergeCell ref="V22:W22"/>
    <mergeCell ref="G23:I23"/>
    <mergeCell ref="J23:K23"/>
    <mergeCell ref="S23:U23"/>
    <mergeCell ref="V23:W23"/>
    <mergeCell ref="G20:I20"/>
    <mergeCell ref="J20:K20"/>
    <mergeCell ref="S26:U26"/>
    <mergeCell ref="V26:W26"/>
    <mergeCell ref="S27:U27"/>
    <mergeCell ref="V27:W27"/>
    <mergeCell ref="G24:I24"/>
    <mergeCell ref="J24:K24"/>
    <mergeCell ref="S24:U24"/>
    <mergeCell ref="V24:W24"/>
    <mergeCell ref="G25:I25"/>
    <mergeCell ref="J25:K25"/>
    <mergeCell ref="S25:U25"/>
    <mergeCell ref="V25:W25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G27:I27"/>
    <mergeCell ref="J27:K27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37:I37"/>
    <mergeCell ref="J37:K37"/>
    <mergeCell ref="S36:U36"/>
    <mergeCell ref="V36:W36"/>
    <mergeCell ref="G36:I36"/>
    <mergeCell ref="J36:K36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53:U53"/>
    <mergeCell ref="V53:W53"/>
    <mergeCell ref="S57:U57"/>
    <mergeCell ref="V57:W57"/>
    <mergeCell ref="S58:U58"/>
    <mergeCell ref="V58:W58"/>
    <mergeCell ref="S59:U59"/>
    <mergeCell ref="V59:W59"/>
    <mergeCell ref="S54:U54"/>
    <mergeCell ref="V54:W54"/>
    <mergeCell ref="S56:U56"/>
    <mergeCell ref="V56:W5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tabSelected="1" view="pageBreakPreview" zoomScale="85" zoomScaleNormal="100" zoomScaleSheetLayoutView="85" workbookViewId="0">
      <selection activeCell="P23" sqref="P23:Q23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2" width="12.7265625" style="29" customWidth="1"/>
    <col min="23" max="16384" width="9" style="29"/>
  </cols>
  <sheetData>
    <row r="1" spans="1:22" ht="14" x14ac:dyDescent="0.2">
      <c r="A1" s="139" t="s">
        <v>95</v>
      </c>
      <c r="B1" s="140"/>
      <c r="C1" s="140"/>
      <c r="D1" s="140"/>
      <c r="E1" s="140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自治体名：常陸太田市　全体会計</v>
      </c>
    </row>
    <row r="3" spans="1:22" ht="21" x14ac:dyDescent="0.2">
      <c r="A3" s="139" t="s">
        <v>97</v>
      </c>
      <c r="B3" s="140"/>
      <c r="C3" s="140"/>
      <c r="D3" s="140"/>
      <c r="E3" s="140"/>
      <c r="F3" s="140"/>
      <c r="G3" s="140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年度：令和5年度</v>
      </c>
    </row>
    <row r="4" spans="1:22" ht="14" x14ac:dyDescent="0.2">
      <c r="A4" s="139" t="s">
        <v>98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22" x14ac:dyDescent="0.2"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</row>
    <row r="6" spans="1:22" ht="16.5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43" t="s">
        <v>100</v>
      </c>
      <c r="C7" s="143"/>
      <c r="D7" s="149" t="s">
        <v>101</v>
      </c>
      <c r="E7" s="142"/>
      <c r="F7" s="149" t="s">
        <v>167</v>
      </c>
      <c r="G7" s="142"/>
      <c r="H7" s="149" t="s">
        <v>102</v>
      </c>
      <c r="I7" s="142"/>
      <c r="J7" s="149" t="s">
        <v>168</v>
      </c>
      <c r="K7" s="142"/>
      <c r="L7" s="149" t="s">
        <v>103</v>
      </c>
      <c r="M7" s="142"/>
      <c r="N7" s="142" t="s">
        <v>104</v>
      </c>
      <c r="O7" s="143"/>
      <c r="P7" s="144" t="s">
        <v>105</v>
      </c>
      <c r="Q7" s="145"/>
      <c r="R7" s="34"/>
      <c r="S7" s="95" t="s">
        <v>413</v>
      </c>
      <c r="T7" s="95" t="s">
        <v>414</v>
      </c>
      <c r="U7" s="95" t="s">
        <v>415</v>
      </c>
      <c r="V7" s="95" t="s">
        <v>416</v>
      </c>
    </row>
    <row r="8" spans="1:22" x14ac:dyDescent="0.2">
      <c r="B8" s="146" t="s">
        <v>106</v>
      </c>
      <c r="C8" s="146"/>
      <c r="D8" s="147">
        <v>89050977518</v>
      </c>
      <c r="E8" s="148"/>
      <c r="F8" s="147">
        <v>1247969010</v>
      </c>
      <c r="G8" s="148"/>
      <c r="H8" s="147">
        <v>1017688694</v>
      </c>
      <c r="I8" s="148"/>
      <c r="J8" s="147">
        <v>89281257834</v>
      </c>
      <c r="K8" s="148"/>
      <c r="L8" s="147">
        <v>47947283962</v>
      </c>
      <c r="M8" s="148"/>
      <c r="N8" s="147">
        <v>1845321547</v>
      </c>
      <c r="O8" s="148"/>
      <c r="P8" s="147">
        <v>41333973872</v>
      </c>
      <c r="Q8" s="148"/>
      <c r="R8" s="34"/>
      <c r="U8" s="24"/>
    </row>
    <row r="9" spans="1:22" x14ac:dyDescent="0.2">
      <c r="B9" s="146" t="s">
        <v>107</v>
      </c>
      <c r="C9" s="146"/>
      <c r="D9" s="147">
        <v>12848284555</v>
      </c>
      <c r="E9" s="148"/>
      <c r="F9" s="147">
        <v>10184072</v>
      </c>
      <c r="G9" s="148"/>
      <c r="H9" s="147">
        <v>827767</v>
      </c>
      <c r="I9" s="148"/>
      <c r="J9" s="147">
        <v>12857640860</v>
      </c>
      <c r="K9" s="148"/>
      <c r="L9" s="147">
        <v>0</v>
      </c>
      <c r="M9" s="148"/>
      <c r="N9" s="147">
        <v>0</v>
      </c>
      <c r="O9" s="148"/>
      <c r="P9" s="147">
        <v>12857640860</v>
      </c>
      <c r="Q9" s="148"/>
      <c r="R9" s="34"/>
      <c r="S9" s="24">
        <f>+J9-四表!B11</f>
        <v>0</v>
      </c>
      <c r="T9" s="24"/>
      <c r="U9" s="24"/>
    </row>
    <row r="10" spans="1:22" ht="13.5" customHeight="1" x14ac:dyDescent="0.2">
      <c r="B10" s="150" t="s">
        <v>108</v>
      </c>
      <c r="C10" s="150"/>
      <c r="D10" s="147">
        <v>0</v>
      </c>
      <c r="E10" s="148"/>
      <c r="F10" s="147">
        <v>0</v>
      </c>
      <c r="G10" s="148"/>
      <c r="H10" s="147">
        <v>0</v>
      </c>
      <c r="I10" s="148"/>
      <c r="J10" s="147">
        <v>0</v>
      </c>
      <c r="K10" s="148"/>
      <c r="L10" s="147">
        <v>0</v>
      </c>
      <c r="M10" s="148"/>
      <c r="N10" s="147">
        <v>0</v>
      </c>
      <c r="O10" s="148"/>
      <c r="P10" s="147">
        <v>0</v>
      </c>
      <c r="Q10" s="148"/>
      <c r="R10" s="34"/>
      <c r="S10" s="24">
        <f>+J10-四表!B12</f>
        <v>0</v>
      </c>
    </row>
    <row r="11" spans="1:22" ht="13.5" customHeight="1" x14ac:dyDescent="0.2">
      <c r="B11" s="150" t="s">
        <v>109</v>
      </c>
      <c r="C11" s="150"/>
      <c r="D11" s="147">
        <v>64176902866</v>
      </c>
      <c r="E11" s="148"/>
      <c r="F11" s="147">
        <v>383461738</v>
      </c>
      <c r="G11" s="148"/>
      <c r="H11" s="147">
        <v>533489927</v>
      </c>
      <c r="I11" s="148"/>
      <c r="J11" s="147">
        <v>64026874677</v>
      </c>
      <c r="K11" s="148"/>
      <c r="L11" s="147">
        <v>41055132277</v>
      </c>
      <c r="M11" s="148"/>
      <c r="N11" s="147">
        <v>1545176149</v>
      </c>
      <c r="O11" s="148"/>
      <c r="P11" s="147">
        <v>22971742400</v>
      </c>
      <c r="Q11" s="148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46" t="s">
        <v>110</v>
      </c>
      <c r="C12" s="146"/>
      <c r="D12" s="147">
        <v>11294485497</v>
      </c>
      <c r="E12" s="148"/>
      <c r="F12" s="147">
        <v>17107200</v>
      </c>
      <c r="G12" s="148"/>
      <c r="H12" s="147">
        <v>228094000</v>
      </c>
      <c r="I12" s="148"/>
      <c r="J12" s="147">
        <v>11083498697</v>
      </c>
      <c r="K12" s="148"/>
      <c r="L12" s="147">
        <v>6892151685</v>
      </c>
      <c r="M12" s="148"/>
      <c r="N12" s="147">
        <v>300145398</v>
      </c>
      <c r="O12" s="148"/>
      <c r="P12" s="147">
        <v>4191347012</v>
      </c>
      <c r="Q12" s="148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52" t="s">
        <v>111</v>
      </c>
      <c r="C13" s="152"/>
      <c r="D13" s="147">
        <v>0</v>
      </c>
      <c r="E13" s="148"/>
      <c r="F13" s="147">
        <v>0</v>
      </c>
      <c r="G13" s="148"/>
      <c r="H13" s="147">
        <v>0</v>
      </c>
      <c r="I13" s="148"/>
      <c r="J13" s="147">
        <v>0</v>
      </c>
      <c r="K13" s="148"/>
      <c r="L13" s="147">
        <v>0</v>
      </c>
      <c r="M13" s="148"/>
      <c r="N13" s="147">
        <v>0</v>
      </c>
      <c r="O13" s="148"/>
      <c r="P13" s="147">
        <v>0</v>
      </c>
      <c r="Q13" s="148"/>
      <c r="R13" s="34"/>
      <c r="S13" s="24">
        <f>+J13-四表!B17</f>
        <v>0</v>
      </c>
      <c r="T13" s="24">
        <f>+L13+四表!B18</f>
        <v>0</v>
      </c>
    </row>
    <row r="14" spans="1:22" ht="13.5" customHeight="1" x14ac:dyDescent="0.2">
      <c r="B14" s="151" t="s">
        <v>112</v>
      </c>
      <c r="C14" s="151"/>
      <c r="D14" s="147">
        <v>0</v>
      </c>
      <c r="E14" s="148"/>
      <c r="F14" s="147">
        <v>0</v>
      </c>
      <c r="G14" s="148"/>
      <c r="H14" s="147">
        <v>0</v>
      </c>
      <c r="I14" s="148"/>
      <c r="J14" s="147">
        <v>0</v>
      </c>
      <c r="K14" s="148"/>
      <c r="L14" s="147">
        <v>0</v>
      </c>
      <c r="M14" s="148"/>
      <c r="N14" s="147">
        <v>0</v>
      </c>
      <c r="O14" s="148"/>
      <c r="P14" s="147">
        <v>0</v>
      </c>
      <c r="Q14" s="148"/>
      <c r="R14" s="34"/>
      <c r="S14" s="24">
        <f>+J14-四表!B19</f>
        <v>0</v>
      </c>
      <c r="T14" s="24">
        <f>+L14+四表!B20</f>
        <v>0</v>
      </c>
    </row>
    <row r="15" spans="1:22" ht="13.5" customHeight="1" x14ac:dyDescent="0.2">
      <c r="B15" s="152" t="s">
        <v>113</v>
      </c>
      <c r="C15" s="152"/>
      <c r="D15" s="147">
        <v>0</v>
      </c>
      <c r="E15" s="148"/>
      <c r="F15" s="147">
        <v>0</v>
      </c>
      <c r="G15" s="148"/>
      <c r="H15" s="147">
        <v>0</v>
      </c>
      <c r="I15" s="148"/>
      <c r="J15" s="147">
        <v>0</v>
      </c>
      <c r="K15" s="148"/>
      <c r="L15" s="147">
        <v>0</v>
      </c>
      <c r="M15" s="148"/>
      <c r="N15" s="147">
        <v>0</v>
      </c>
      <c r="O15" s="148"/>
      <c r="P15" s="147">
        <v>0</v>
      </c>
      <c r="Q15" s="148"/>
      <c r="R15" s="34"/>
      <c r="S15" s="24">
        <f>+J15-四表!B21</f>
        <v>0</v>
      </c>
      <c r="T15" s="24">
        <f>+L15+四表!B22</f>
        <v>0</v>
      </c>
    </row>
    <row r="16" spans="1:22" ht="13.5" customHeight="1" x14ac:dyDescent="0.2">
      <c r="B16" s="150" t="s">
        <v>114</v>
      </c>
      <c r="C16" s="150"/>
      <c r="D16" s="147">
        <v>0</v>
      </c>
      <c r="E16" s="148"/>
      <c r="F16" s="147">
        <v>0</v>
      </c>
      <c r="G16" s="148"/>
      <c r="H16" s="147">
        <v>0</v>
      </c>
      <c r="I16" s="148"/>
      <c r="J16" s="147">
        <v>0</v>
      </c>
      <c r="K16" s="148"/>
      <c r="L16" s="147">
        <v>0</v>
      </c>
      <c r="M16" s="148"/>
      <c r="N16" s="147">
        <v>0</v>
      </c>
      <c r="O16" s="148"/>
      <c r="P16" s="147">
        <v>0</v>
      </c>
      <c r="Q16" s="148"/>
      <c r="R16" s="34"/>
      <c r="S16" s="24">
        <f>+J16-四表!B23</f>
        <v>0</v>
      </c>
      <c r="T16" s="24">
        <f>+L16+四表!B24</f>
        <v>0</v>
      </c>
    </row>
    <row r="17" spans="2:22" ht="13.5" customHeight="1" x14ac:dyDescent="0.2">
      <c r="B17" s="150" t="s">
        <v>115</v>
      </c>
      <c r="C17" s="150"/>
      <c r="D17" s="147">
        <v>731304600</v>
      </c>
      <c r="E17" s="148"/>
      <c r="F17" s="147">
        <v>837216000</v>
      </c>
      <c r="G17" s="148"/>
      <c r="H17" s="147">
        <v>255277000</v>
      </c>
      <c r="I17" s="148"/>
      <c r="J17" s="147">
        <v>1313243600</v>
      </c>
      <c r="K17" s="148"/>
      <c r="L17" s="147">
        <v>0</v>
      </c>
      <c r="M17" s="148"/>
      <c r="N17" s="147">
        <v>0</v>
      </c>
      <c r="O17" s="148"/>
      <c r="P17" s="147">
        <v>1313243600</v>
      </c>
      <c r="Q17" s="148"/>
      <c r="R17" s="34"/>
      <c r="S17" s="24">
        <f>+J17-四表!B25</f>
        <v>0</v>
      </c>
    </row>
    <row r="18" spans="2:22" x14ac:dyDescent="0.2">
      <c r="B18" s="153" t="s">
        <v>116</v>
      </c>
      <c r="C18" s="153"/>
      <c r="D18" s="147">
        <v>199544392786</v>
      </c>
      <c r="E18" s="148"/>
      <c r="F18" s="147">
        <v>4032981597</v>
      </c>
      <c r="G18" s="148"/>
      <c r="H18" s="147">
        <v>2016646863</v>
      </c>
      <c r="I18" s="148"/>
      <c r="J18" s="147">
        <v>201560727520</v>
      </c>
      <c r="K18" s="148"/>
      <c r="L18" s="147">
        <v>108160160063</v>
      </c>
      <c r="M18" s="148"/>
      <c r="N18" s="147">
        <v>3929768500</v>
      </c>
      <c r="O18" s="148"/>
      <c r="P18" s="147">
        <v>93400567457</v>
      </c>
      <c r="Q18" s="148"/>
      <c r="R18" s="34"/>
    </row>
    <row r="19" spans="2:22" ht="13.5" customHeight="1" x14ac:dyDescent="0.2">
      <c r="B19" s="146" t="s">
        <v>117</v>
      </c>
      <c r="C19" s="146"/>
      <c r="D19" s="147">
        <v>5066410142</v>
      </c>
      <c r="E19" s="148"/>
      <c r="F19" s="147">
        <v>59481447</v>
      </c>
      <c r="G19" s="148"/>
      <c r="H19" s="147">
        <v>0</v>
      </c>
      <c r="I19" s="148"/>
      <c r="J19" s="147">
        <v>5125891589</v>
      </c>
      <c r="K19" s="148"/>
      <c r="L19" s="147">
        <v>0</v>
      </c>
      <c r="M19" s="148"/>
      <c r="N19" s="147">
        <v>0</v>
      </c>
      <c r="O19" s="148"/>
      <c r="P19" s="147">
        <v>5125891589</v>
      </c>
      <c r="Q19" s="148"/>
      <c r="R19" s="34"/>
      <c r="S19" s="24">
        <f>+J19-四表!B27</f>
        <v>0</v>
      </c>
    </row>
    <row r="20" spans="2:22" ht="13.5" customHeight="1" x14ac:dyDescent="0.2">
      <c r="B20" s="150" t="s">
        <v>118</v>
      </c>
      <c r="C20" s="150"/>
      <c r="D20" s="147">
        <v>3652230529</v>
      </c>
      <c r="E20" s="148"/>
      <c r="F20" s="147">
        <v>22039000</v>
      </c>
      <c r="G20" s="148"/>
      <c r="H20" s="147">
        <v>216430000</v>
      </c>
      <c r="I20" s="148"/>
      <c r="J20" s="147">
        <v>3457839529</v>
      </c>
      <c r="K20" s="148"/>
      <c r="L20" s="147">
        <v>1651876316</v>
      </c>
      <c r="M20" s="148"/>
      <c r="N20" s="147">
        <v>73240073</v>
      </c>
      <c r="O20" s="148"/>
      <c r="P20" s="147">
        <v>1805963213</v>
      </c>
      <c r="Q20" s="148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46" t="s">
        <v>110</v>
      </c>
      <c r="C21" s="146"/>
      <c r="D21" s="147">
        <v>186048247501</v>
      </c>
      <c r="E21" s="148"/>
      <c r="F21" s="147">
        <v>2826806716</v>
      </c>
      <c r="G21" s="148"/>
      <c r="H21" s="147">
        <v>152206354</v>
      </c>
      <c r="I21" s="148"/>
      <c r="J21" s="147">
        <v>188722847863</v>
      </c>
      <c r="K21" s="148"/>
      <c r="L21" s="147">
        <v>106508283747</v>
      </c>
      <c r="M21" s="148"/>
      <c r="N21" s="147">
        <v>3856528427</v>
      </c>
      <c r="O21" s="148"/>
      <c r="P21" s="147">
        <v>82214564116</v>
      </c>
      <c r="Q21" s="148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46" t="s">
        <v>114</v>
      </c>
      <c r="C22" s="146"/>
      <c r="D22" s="147">
        <v>0</v>
      </c>
      <c r="E22" s="148"/>
      <c r="F22" s="147">
        <v>0</v>
      </c>
      <c r="G22" s="148"/>
      <c r="H22" s="147">
        <v>0</v>
      </c>
      <c r="I22" s="148"/>
      <c r="J22" s="147">
        <v>0</v>
      </c>
      <c r="K22" s="148"/>
      <c r="L22" s="147">
        <v>0</v>
      </c>
      <c r="M22" s="148"/>
      <c r="N22" s="147">
        <v>0</v>
      </c>
      <c r="O22" s="148"/>
      <c r="P22" s="147">
        <v>0</v>
      </c>
      <c r="Q22" s="148"/>
      <c r="R22" s="34"/>
      <c r="S22" s="24">
        <f>+J22-四表!B32</f>
        <v>0</v>
      </c>
      <c r="T22" s="24">
        <f>+L22+四表!B33</f>
        <v>0</v>
      </c>
    </row>
    <row r="23" spans="2:22" ht="13.5" customHeight="1" x14ac:dyDescent="0.2">
      <c r="B23" s="150" t="s">
        <v>115</v>
      </c>
      <c r="C23" s="150"/>
      <c r="D23" s="147">
        <v>4777504614</v>
      </c>
      <c r="E23" s="148"/>
      <c r="F23" s="147">
        <v>1124654434</v>
      </c>
      <c r="G23" s="148"/>
      <c r="H23" s="147">
        <v>1648010509</v>
      </c>
      <c r="I23" s="148"/>
      <c r="J23" s="147">
        <v>4254148539</v>
      </c>
      <c r="K23" s="148"/>
      <c r="L23" s="147">
        <v>0</v>
      </c>
      <c r="M23" s="148"/>
      <c r="N23" s="147">
        <v>0</v>
      </c>
      <c r="O23" s="148"/>
      <c r="P23" s="147">
        <v>4254148539</v>
      </c>
      <c r="Q23" s="148"/>
      <c r="R23" s="34"/>
      <c r="S23" s="24">
        <f>+J23-四表!B34</f>
        <v>0</v>
      </c>
    </row>
    <row r="24" spans="2:22" x14ac:dyDescent="0.2">
      <c r="B24" s="146" t="s">
        <v>119</v>
      </c>
      <c r="C24" s="146"/>
      <c r="D24" s="147">
        <v>14500156279</v>
      </c>
      <c r="E24" s="148"/>
      <c r="F24" s="147">
        <v>387958350</v>
      </c>
      <c r="G24" s="148"/>
      <c r="H24" s="147">
        <v>28616311</v>
      </c>
      <c r="I24" s="148"/>
      <c r="J24" s="147">
        <v>14859498318</v>
      </c>
      <c r="K24" s="148"/>
      <c r="L24" s="147">
        <v>8648728473</v>
      </c>
      <c r="M24" s="148"/>
      <c r="N24" s="147">
        <v>636939892</v>
      </c>
      <c r="O24" s="148"/>
      <c r="P24" s="147">
        <v>6210769845</v>
      </c>
      <c r="Q24" s="148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54" t="s">
        <v>120</v>
      </c>
      <c r="C25" s="155"/>
      <c r="D25" s="147">
        <v>303095526583</v>
      </c>
      <c r="E25" s="148"/>
      <c r="F25" s="147">
        <v>5668908957</v>
      </c>
      <c r="G25" s="148"/>
      <c r="H25" s="147">
        <v>3062951868</v>
      </c>
      <c r="I25" s="148"/>
      <c r="J25" s="147">
        <v>305701483672</v>
      </c>
      <c r="K25" s="148"/>
      <c r="L25" s="147">
        <v>164756172498</v>
      </c>
      <c r="M25" s="148"/>
      <c r="N25" s="147">
        <v>6412029939</v>
      </c>
      <c r="O25" s="148"/>
      <c r="P25" s="147">
        <v>140945311174</v>
      </c>
      <c r="Q25" s="148"/>
      <c r="R25" s="34"/>
      <c r="U25" s="24">
        <f>+P25-四表!B9</f>
        <v>0</v>
      </c>
      <c r="V25" s="24">
        <f>+N25-V26-V27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95" t="s">
        <v>417</v>
      </c>
      <c r="V26" s="96">
        <v>-45951550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95" t="s">
        <v>418</v>
      </c>
      <c r="V27" s="24">
        <f>+四表!J18</f>
        <v>6457981489</v>
      </c>
    </row>
    <row r="28" spans="2:22" ht="16.5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43" t="s">
        <v>100</v>
      </c>
      <c r="C29" s="143"/>
      <c r="D29" s="143" t="s">
        <v>122</v>
      </c>
      <c r="E29" s="143"/>
      <c r="F29" s="143" t="s">
        <v>123</v>
      </c>
      <c r="G29" s="143"/>
      <c r="H29" s="143" t="s">
        <v>124</v>
      </c>
      <c r="I29" s="143"/>
      <c r="J29" s="143" t="s">
        <v>125</v>
      </c>
      <c r="K29" s="143"/>
      <c r="L29" s="143" t="s">
        <v>126</v>
      </c>
      <c r="M29" s="143"/>
      <c r="N29" s="143" t="s">
        <v>127</v>
      </c>
      <c r="O29" s="143"/>
      <c r="P29" s="143" t="s">
        <v>128</v>
      </c>
      <c r="Q29" s="143"/>
      <c r="R29" s="143" t="s">
        <v>129</v>
      </c>
    </row>
    <row r="30" spans="2:22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2:22" x14ac:dyDescent="0.2">
      <c r="B31" s="156" t="s">
        <v>106</v>
      </c>
      <c r="C31" s="157"/>
      <c r="D31" s="158">
        <v>5061658718</v>
      </c>
      <c r="E31" s="159"/>
      <c r="F31" s="158">
        <v>15990438418</v>
      </c>
      <c r="G31" s="159"/>
      <c r="H31" s="158">
        <v>663614336</v>
      </c>
      <c r="I31" s="159"/>
      <c r="J31" s="158">
        <v>4945007982</v>
      </c>
      <c r="K31" s="159"/>
      <c r="L31" s="158">
        <v>4202282402</v>
      </c>
      <c r="M31" s="159"/>
      <c r="N31" s="158">
        <v>2123466706</v>
      </c>
      <c r="O31" s="159"/>
      <c r="P31" s="160">
        <v>8347505310</v>
      </c>
      <c r="Q31" s="161"/>
      <c r="R31" s="101">
        <v>41333973872</v>
      </c>
      <c r="U31" s="97">
        <f>+R31-P8</f>
        <v>0</v>
      </c>
    </row>
    <row r="32" spans="2:22" x14ac:dyDescent="0.2">
      <c r="B32" s="150" t="s">
        <v>117</v>
      </c>
      <c r="C32" s="150"/>
      <c r="D32" s="160">
        <v>1111608196</v>
      </c>
      <c r="E32" s="161"/>
      <c r="F32" s="160">
        <v>4152092602</v>
      </c>
      <c r="G32" s="161"/>
      <c r="H32" s="160">
        <v>281503499</v>
      </c>
      <c r="I32" s="161"/>
      <c r="J32" s="160">
        <v>742127365</v>
      </c>
      <c r="K32" s="161"/>
      <c r="L32" s="160">
        <v>754764752</v>
      </c>
      <c r="M32" s="161"/>
      <c r="N32" s="160">
        <v>148576901</v>
      </c>
      <c r="O32" s="161"/>
      <c r="P32" s="160">
        <v>5666967545</v>
      </c>
      <c r="Q32" s="161"/>
      <c r="R32" s="101">
        <v>12857640860</v>
      </c>
      <c r="U32" s="97">
        <f t="shared" ref="U32:U48" si="0">+R32-P9</f>
        <v>0</v>
      </c>
    </row>
    <row r="33" spans="2:21" x14ac:dyDescent="0.2">
      <c r="B33" s="150" t="s">
        <v>108</v>
      </c>
      <c r="C33" s="150"/>
      <c r="D33" s="160">
        <v>0</v>
      </c>
      <c r="E33" s="161"/>
      <c r="F33" s="160">
        <v>0</v>
      </c>
      <c r="G33" s="161"/>
      <c r="H33" s="160">
        <v>0</v>
      </c>
      <c r="I33" s="161"/>
      <c r="J33" s="160">
        <v>0</v>
      </c>
      <c r="K33" s="161"/>
      <c r="L33" s="160">
        <v>0</v>
      </c>
      <c r="M33" s="161"/>
      <c r="N33" s="160">
        <v>0</v>
      </c>
      <c r="O33" s="161"/>
      <c r="P33" s="160">
        <v>0</v>
      </c>
      <c r="Q33" s="161"/>
      <c r="R33" s="101">
        <v>0</v>
      </c>
      <c r="U33" s="97">
        <f t="shared" si="0"/>
        <v>0</v>
      </c>
    </row>
    <row r="34" spans="2:21" x14ac:dyDescent="0.2">
      <c r="B34" s="146" t="s">
        <v>109</v>
      </c>
      <c r="C34" s="146"/>
      <c r="D34" s="160">
        <v>2369107240</v>
      </c>
      <c r="E34" s="161"/>
      <c r="F34" s="160">
        <v>11116168170</v>
      </c>
      <c r="G34" s="161"/>
      <c r="H34" s="160">
        <v>336383926</v>
      </c>
      <c r="I34" s="161"/>
      <c r="J34" s="160">
        <v>4184303817</v>
      </c>
      <c r="K34" s="161"/>
      <c r="L34" s="160">
        <v>1733088204</v>
      </c>
      <c r="M34" s="161"/>
      <c r="N34" s="160">
        <v>738977947</v>
      </c>
      <c r="O34" s="161"/>
      <c r="P34" s="160">
        <v>2493713096</v>
      </c>
      <c r="Q34" s="161"/>
      <c r="R34" s="101">
        <v>22971742400</v>
      </c>
      <c r="U34" s="97">
        <f t="shared" si="0"/>
        <v>0</v>
      </c>
    </row>
    <row r="35" spans="2:21" x14ac:dyDescent="0.2">
      <c r="B35" s="150" t="s">
        <v>110</v>
      </c>
      <c r="C35" s="150"/>
      <c r="D35" s="160">
        <v>1580943282</v>
      </c>
      <c r="E35" s="161"/>
      <c r="F35" s="160">
        <v>646756646</v>
      </c>
      <c r="G35" s="161"/>
      <c r="H35" s="160">
        <v>40847311</v>
      </c>
      <c r="I35" s="161"/>
      <c r="J35" s="160">
        <v>1592800</v>
      </c>
      <c r="K35" s="161"/>
      <c r="L35" s="160">
        <v>1570043446</v>
      </c>
      <c r="M35" s="161"/>
      <c r="N35" s="160">
        <v>195113858</v>
      </c>
      <c r="O35" s="161"/>
      <c r="P35" s="160">
        <v>156049669</v>
      </c>
      <c r="Q35" s="161"/>
      <c r="R35" s="101">
        <v>4191347012</v>
      </c>
      <c r="U35" s="97">
        <f t="shared" si="0"/>
        <v>0</v>
      </c>
    </row>
    <row r="36" spans="2:21" x14ac:dyDescent="0.2">
      <c r="B36" s="152" t="s">
        <v>111</v>
      </c>
      <c r="C36" s="152"/>
      <c r="D36" s="160">
        <v>0</v>
      </c>
      <c r="E36" s="161"/>
      <c r="F36" s="160">
        <v>0</v>
      </c>
      <c r="G36" s="161"/>
      <c r="H36" s="160">
        <v>0</v>
      </c>
      <c r="I36" s="161"/>
      <c r="J36" s="160">
        <v>0</v>
      </c>
      <c r="K36" s="161"/>
      <c r="L36" s="160">
        <v>0</v>
      </c>
      <c r="M36" s="161"/>
      <c r="N36" s="160">
        <v>0</v>
      </c>
      <c r="O36" s="161"/>
      <c r="P36" s="160">
        <v>0</v>
      </c>
      <c r="Q36" s="161"/>
      <c r="R36" s="101">
        <v>0</v>
      </c>
      <c r="U36" s="97">
        <f t="shared" si="0"/>
        <v>0</v>
      </c>
    </row>
    <row r="37" spans="2:21" x14ac:dyDescent="0.2">
      <c r="B37" s="151" t="s">
        <v>112</v>
      </c>
      <c r="C37" s="151"/>
      <c r="D37" s="160">
        <v>0</v>
      </c>
      <c r="E37" s="161"/>
      <c r="F37" s="160">
        <v>0</v>
      </c>
      <c r="G37" s="161"/>
      <c r="H37" s="160">
        <v>0</v>
      </c>
      <c r="I37" s="161"/>
      <c r="J37" s="160">
        <v>0</v>
      </c>
      <c r="K37" s="161"/>
      <c r="L37" s="160">
        <v>0</v>
      </c>
      <c r="M37" s="161"/>
      <c r="N37" s="160">
        <v>0</v>
      </c>
      <c r="O37" s="161"/>
      <c r="P37" s="160">
        <v>0</v>
      </c>
      <c r="Q37" s="161"/>
      <c r="R37" s="101">
        <v>0</v>
      </c>
      <c r="U37" s="97">
        <f t="shared" si="0"/>
        <v>0</v>
      </c>
    </row>
    <row r="38" spans="2:21" x14ac:dyDescent="0.2">
      <c r="B38" s="152" t="s">
        <v>113</v>
      </c>
      <c r="C38" s="152"/>
      <c r="D38" s="160">
        <v>0</v>
      </c>
      <c r="E38" s="161"/>
      <c r="F38" s="160">
        <v>0</v>
      </c>
      <c r="G38" s="161"/>
      <c r="H38" s="160">
        <v>0</v>
      </c>
      <c r="I38" s="161"/>
      <c r="J38" s="160">
        <v>0</v>
      </c>
      <c r="K38" s="161"/>
      <c r="L38" s="160">
        <v>0</v>
      </c>
      <c r="M38" s="161"/>
      <c r="N38" s="160">
        <v>0</v>
      </c>
      <c r="O38" s="161"/>
      <c r="P38" s="160">
        <v>0</v>
      </c>
      <c r="Q38" s="161"/>
      <c r="R38" s="101">
        <v>0</v>
      </c>
      <c r="U38" s="97">
        <f t="shared" si="0"/>
        <v>0</v>
      </c>
    </row>
    <row r="39" spans="2:21" x14ac:dyDescent="0.2">
      <c r="B39" s="150" t="s">
        <v>114</v>
      </c>
      <c r="C39" s="150"/>
      <c r="D39" s="160">
        <v>0</v>
      </c>
      <c r="E39" s="161"/>
      <c r="F39" s="160">
        <v>0</v>
      </c>
      <c r="G39" s="161"/>
      <c r="H39" s="160">
        <v>0</v>
      </c>
      <c r="I39" s="161"/>
      <c r="J39" s="160">
        <v>0</v>
      </c>
      <c r="K39" s="161"/>
      <c r="L39" s="160">
        <v>0</v>
      </c>
      <c r="M39" s="161"/>
      <c r="N39" s="160">
        <v>0</v>
      </c>
      <c r="O39" s="161"/>
      <c r="P39" s="160">
        <v>0</v>
      </c>
      <c r="Q39" s="161"/>
      <c r="R39" s="101">
        <v>0</v>
      </c>
      <c r="U39" s="97">
        <f t="shared" si="0"/>
        <v>0</v>
      </c>
    </row>
    <row r="40" spans="2:21" x14ac:dyDescent="0.2">
      <c r="B40" s="150" t="s">
        <v>115</v>
      </c>
      <c r="C40" s="150"/>
      <c r="D40" s="160">
        <v>0</v>
      </c>
      <c r="E40" s="161"/>
      <c r="F40" s="160">
        <v>75421000</v>
      </c>
      <c r="G40" s="161"/>
      <c r="H40" s="160">
        <v>4879600</v>
      </c>
      <c r="I40" s="161"/>
      <c r="J40" s="160">
        <v>16984000</v>
      </c>
      <c r="K40" s="161"/>
      <c r="L40" s="160">
        <v>144386000</v>
      </c>
      <c r="M40" s="161"/>
      <c r="N40" s="160">
        <v>1040798000</v>
      </c>
      <c r="O40" s="161"/>
      <c r="P40" s="160">
        <v>30775000</v>
      </c>
      <c r="Q40" s="161"/>
      <c r="R40" s="101">
        <v>1313243600</v>
      </c>
      <c r="U40" s="97">
        <f t="shared" si="0"/>
        <v>0</v>
      </c>
    </row>
    <row r="41" spans="2:21" x14ac:dyDescent="0.2">
      <c r="B41" s="162" t="s">
        <v>116</v>
      </c>
      <c r="C41" s="163"/>
      <c r="D41" s="158">
        <v>90245186565</v>
      </c>
      <c r="E41" s="159"/>
      <c r="F41" s="158">
        <v>632593503</v>
      </c>
      <c r="G41" s="159"/>
      <c r="H41" s="158">
        <v>2898280</v>
      </c>
      <c r="I41" s="159"/>
      <c r="J41" s="158">
        <v>6043647</v>
      </c>
      <c r="K41" s="159"/>
      <c r="L41" s="158">
        <v>2200066171</v>
      </c>
      <c r="M41" s="159"/>
      <c r="N41" s="158">
        <v>307331677</v>
      </c>
      <c r="O41" s="159"/>
      <c r="P41" s="160">
        <v>6447614</v>
      </c>
      <c r="Q41" s="161"/>
      <c r="R41" s="101">
        <v>93400567457</v>
      </c>
      <c r="U41" s="97">
        <f t="shared" si="0"/>
        <v>0</v>
      </c>
    </row>
    <row r="42" spans="2:21" x14ac:dyDescent="0.2">
      <c r="B42" s="150" t="s">
        <v>117</v>
      </c>
      <c r="C42" s="150"/>
      <c r="D42" s="160">
        <v>3107778297</v>
      </c>
      <c r="E42" s="161"/>
      <c r="F42" s="160">
        <v>153009607</v>
      </c>
      <c r="G42" s="161"/>
      <c r="H42" s="160">
        <v>0</v>
      </c>
      <c r="I42" s="161"/>
      <c r="J42" s="160">
        <v>6043646</v>
      </c>
      <c r="K42" s="161"/>
      <c r="L42" s="160">
        <v>1838998476</v>
      </c>
      <c r="M42" s="161"/>
      <c r="N42" s="160">
        <v>13613949</v>
      </c>
      <c r="O42" s="161"/>
      <c r="P42" s="160">
        <v>6447614</v>
      </c>
      <c r="Q42" s="161"/>
      <c r="R42" s="101">
        <v>5125891589</v>
      </c>
      <c r="U42" s="97">
        <f t="shared" si="0"/>
        <v>0</v>
      </c>
    </row>
    <row r="43" spans="2:21" x14ac:dyDescent="0.2">
      <c r="B43" s="150" t="s">
        <v>118</v>
      </c>
      <c r="C43" s="150"/>
      <c r="D43" s="160">
        <v>1567760295</v>
      </c>
      <c r="E43" s="161"/>
      <c r="F43" s="160">
        <v>211260362</v>
      </c>
      <c r="G43" s="161"/>
      <c r="H43" s="160">
        <v>0</v>
      </c>
      <c r="I43" s="161"/>
      <c r="J43" s="160">
        <v>0</v>
      </c>
      <c r="K43" s="161"/>
      <c r="L43" s="160">
        <v>26942555</v>
      </c>
      <c r="M43" s="161"/>
      <c r="N43" s="160">
        <v>1</v>
      </c>
      <c r="O43" s="161"/>
      <c r="P43" s="160">
        <v>0</v>
      </c>
      <c r="Q43" s="161"/>
      <c r="R43" s="101">
        <v>1805963213</v>
      </c>
      <c r="U43" s="97">
        <f t="shared" si="0"/>
        <v>0</v>
      </c>
    </row>
    <row r="44" spans="2:21" x14ac:dyDescent="0.2">
      <c r="B44" s="146" t="s">
        <v>110</v>
      </c>
      <c r="C44" s="146"/>
      <c r="D44" s="160">
        <v>81315499434</v>
      </c>
      <c r="E44" s="161"/>
      <c r="F44" s="160">
        <v>268323534</v>
      </c>
      <c r="G44" s="161"/>
      <c r="H44" s="160">
        <v>2898280</v>
      </c>
      <c r="I44" s="161"/>
      <c r="J44" s="160">
        <v>1</v>
      </c>
      <c r="K44" s="161"/>
      <c r="L44" s="160">
        <v>334125140</v>
      </c>
      <c r="M44" s="161"/>
      <c r="N44" s="160">
        <v>293717727</v>
      </c>
      <c r="O44" s="161"/>
      <c r="P44" s="160">
        <v>0</v>
      </c>
      <c r="Q44" s="161"/>
      <c r="R44" s="101">
        <v>82214564116</v>
      </c>
      <c r="U44" s="97">
        <f t="shared" si="0"/>
        <v>0</v>
      </c>
    </row>
    <row r="45" spans="2:21" x14ac:dyDescent="0.2">
      <c r="B45" s="150" t="s">
        <v>114</v>
      </c>
      <c r="C45" s="150"/>
      <c r="D45" s="160">
        <v>0</v>
      </c>
      <c r="E45" s="161"/>
      <c r="F45" s="160">
        <v>0</v>
      </c>
      <c r="G45" s="161"/>
      <c r="H45" s="160">
        <v>0</v>
      </c>
      <c r="I45" s="161"/>
      <c r="J45" s="160">
        <v>0</v>
      </c>
      <c r="K45" s="161"/>
      <c r="L45" s="160">
        <v>0</v>
      </c>
      <c r="M45" s="161"/>
      <c r="N45" s="160">
        <v>0</v>
      </c>
      <c r="O45" s="161"/>
      <c r="P45" s="160">
        <v>0</v>
      </c>
      <c r="Q45" s="161"/>
      <c r="R45" s="101">
        <v>0</v>
      </c>
      <c r="U45" s="97">
        <f t="shared" si="0"/>
        <v>0</v>
      </c>
    </row>
    <row r="46" spans="2:21" x14ac:dyDescent="0.2">
      <c r="B46" s="146" t="s">
        <v>115</v>
      </c>
      <c r="C46" s="146"/>
      <c r="D46" s="160">
        <v>4254148539</v>
      </c>
      <c r="E46" s="161"/>
      <c r="F46" s="160">
        <v>0</v>
      </c>
      <c r="G46" s="161"/>
      <c r="H46" s="160">
        <v>0</v>
      </c>
      <c r="I46" s="161"/>
      <c r="J46" s="160">
        <v>0</v>
      </c>
      <c r="K46" s="161"/>
      <c r="L46" s="160">
        <v>0</v>
      </c>
      <c r="M46" s="161"/>
      <c r="N46" s="160">
        <v>0</v>
      </c>
      <c r="O46" s="161"/>
      <c r="P46" s="160">
        <v>0</v>
      </c>
      <c r="Q46" s="161"/>
      <c r="R46" s="101">
        <v>4254148539</v>
      </c>
      <c r="U46" s="97">
        <f t="shared" si="0"/>
        <v>0</v>
      </c>
    </row>
    <row r="47" spans="2:21" x14ac:dyDescent="0.2">
      <c r="B47" s="165" t="s">
        <v>119</v>
      </c>
      <c r="C47" s="166"/>
      <c r="D47" s="160">
        <v>3643888883</v>
      </c>
      <c r="E47" s="161"/>
      <c r="F47" s="160">
        <v>290465573</v>
      </c>
      <c r="G47" s="161"/>
      <c r="H47" s="160">
        <v>47624960</v>
      </c>
      <c r="I47" s="161"/>
      <c r="J47" s="160">
        <v>2021898167</v>
      </c>
      <c r="K47" s="161"/>
      <c r="L47" s="160">
        <v>21078986</v>
      </c>
      <c r="M47" s="161"/>
      <c r="N47" s="160">
        <v>60572070</v>
      </c>
      <c r="O47" s="161"/>
      <c r="P47" s="160">
        <v>125241206</v>
      </c>
      <c r="Q47" s="161"/>
      <c r="R47" s="101">
        <v>6210769845</v>
      </c>
      <c r="U47" s="97">
        <f t="shared" si="0"/>
        <v>0</v>
      </c>
    </row>
    <row r="48" spans="2:21" ht="13.5" customHeight="1" x14ac:dyDescent="0.2">
      <c r="B48" s="164" t="s">
        <v>129</v>
      </c>
      <c r="C48" s="164"/>
      <c r="D48" s="158">
        <v>98950734166</v>
      </c>
      <c r="E48" s="159"/>
      <c r="F48" s="158">
        <v>16913497494</v>
      </c>
      <c r="G48" s="159"/>
      <c r="H48" s="158">
        <v>714137576</v>
      </c>
      <c r="I48" s="159"/>
      <c r="J48" s="158">
        <v>6972949796</v>
      </c>
      <c r="K48" s="159"/>
      <c r="L48" s="158">
        <v>6423427559</v>
      </c>
      <c r="M48" s="159"/>
      <c r="N48" s="158">
        <v>2491370453</v>
      </c>
      <c r="O48" s="159"/>
      <c r="P48" s="160">
        <v>8479194130</v>
      </c>
      <c r="Q48" s="161"/>
      <c r="R48" s="101">
        <v>140945311174</v>
      </c>
      <c r="U48" s="97">
        <f t="shared" si="0"/>
        <v>0</v>
      </c>
    </row>
  </sheetData>
  <mergeCells count="309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3"/>
  <pageMargins left="0.78740157480314965" right="0.39370078740157483" top="0.6692913385826772" bottom="0.19685039370078741" header="0.19685039370078741" footer="0.19685039370078741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N39"/>
  <sheetViews>
    <sheetView view="pageBreakPreview" topLeftCell="A13" zoomScale="90" zoomScaleNormal="100" zoomScaleSheetLayoutView="90" workbookViewId="0">
      <selection activeCell="M21" sqref="M21"/>
    </sheetView>
  </sheetViews>
  <sheetFormatPr defaultColWidth="8.90625" defaultRowHeight="11" x14ac:dyDescent="0.2"/>
  <cols>
    <col min="1" max="1" width="36.90625" style="7" customWidth="1"/>
    <col min="2" max="11" width="15.36328125" style="7" customWidth="1"/>
    <col min="12" max="12" width="8.90625" style="7"/>
    <col min="13" max="13" width="11.08984375" style="7" bestFit="1" customWidth="1"/>
    <col min="14" max="14" width="11" style="7" customWidth="1"/>
    <col min="15" max="16384" width="8.90625" style="7"/>
  </cols>
  <sheetData>
    <row r="1" spans="1:14" ht="14" x14ac:dyDescent="0.2">
      <c r="A1" s="43" t="s">
        <v>130</v>
      </c>
      <c r="J1" s="49"/>
      <c r="K1" s="9" t="str">
        <f>"自治体名："&amp;基礎情報!C2</f>
        <v>自治体名：常陸太田市　全体会計</v>
      </c>
    </row>
    <row r="2" spans="1:14" ht="13" x14ac:dyDescent="0.2">
      <c r="A2" s="8"/>
      <c r="J2" s="49"/>
      <c r="K2" s="9" t="str">
        <f>"年度：令和"&amp;基礎情報!C3&amp;"年度"</f>
        <v>年度：令和5年度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380</v>
      </c>
      <c r="M8" s="7">
        <f>+四表!B42</f>
        <v>0</v>
      </c>
      <c r="N8" s="7">
        <f>+D8-M8</f>
        <v>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4" t="s">
        <v>506</v>
      </c>
      <c r="B12" s="2">
        <v>10000000</v>
      </c>
      <c r="C12" s="2">
        <v>43144200</v>
      </c>
      <c r="D12" s="2">
        <v>51568991</v>
      </c>
      <c r="E12" s="2">
        <f t="shared" ref="E12:E14" si="4">C12-D12</f>
        <v>-8424791</v>
      </c>
      <c r="F12" s="2">
        <v>20000000</v>
      </c>
      <c r="G12" s="20">
        <f t="shared" ref="G12:G14" si="5">IFERROR(B12/F12,0)</f>
        <v>0.5</v>
      </c>
      <c r="H12" s="2">
        <f t="shared" ref="H12:H14" si="6">+E12*G12</f>
        <v>-4212395.5</v>
      </c>
      <c r="I12" s="2">
        <v>10000000</v>
      </c>
      <c r="J12" s="2">
        <v>10000000</v>
      </c>
    </row>
    <row r="13" spans="1:14" ht="18" customHeight="1" x14ac:dyDescent="0.2">
      <c r="A13" s="4" t="s">
        <v>507</v>
      </c>
      <c r="B13" s="2">
        <v>100000000</v>
      </c>
      <c r="C13" s="2">
        <v>177104462</v>
      </c>
      <c r="D13" s="2">
        <v>40720920</v>
      </c>
      <c r="E13" s="2">
        <f t="shared" si="4"/>
        <v>136383542</v>
      </c>
      <c r="F13" s="2">
        <v>135600000</v>
      </c>
      <c r="G13" s="20">
        <f t="shared" si="5"/>
        <v>0.73746312684365778</v>
      </c>
      <c r="H13" s="2">
        <f t="shared" si="6"/>
        <v>100577833.33333333</v>
      </c>
      <c r="I13" s="2">
        <v>0</v>
      </c>
      <c r="J13" s="2">
        <v>100000000</v>
      </c>
    </row>
    <row r="14" spans="1:14" ht="18" customHeight="1" x14ac:dyDescent="0.2">
      <c r="A14" s="4" t="s">
        <v>508</v>
      </c>
      <c r="B14" s="2">
        <v>30500000</v>
      </c>
      <c r="C14" s="2">
        <v>75870173</v>
      </c>
      <c r="D14" s="2">
        <v>8092229</v>
      </c>
      <c r="E14" s="2">
        <f t="shared" si="4"/>
        <v>67777944</v>
      </c>
      <c r="F14" s="2">
        <v>60000000</v>
      </c>
      <c r="G14" s="20">
        <f t="shared" si="5"/>
        <v>0.5083333333333333</v>
      </c>
      <c r="H14" s="2">
        <f t="shared" si="6"/>
        <v>34453788.199999996</v>
      </c>
      <c r="I14" s="2">
        <v>0</v>
      </c>
      <c r="J14" s="2">
        <v>30500000</v>
      </c>
    </row>
    <row r="15" spans="1:14" ht="18" customHeight="1" x14ac:dyDescent="0.2">
      <c r="A15" s="4"/>
      <c r="B15" s="2"/>
      <c r="C15" s="2"/>
      <c r="D15" s="2"/>
      <c r="E15" s="2">
        <f t="shared" ref="E15" si="7">C15-D15</f>
        <v>0</v>
      </c>
      <c r="F15" s="2"/>
      <c r="G15" s="20">
        <f t="shared" ref="G15" si="8">IFERROR(B15/F15,0)</f>
        <v>0</v>
      </c>
      <c r="H15" s="2">
        <f t="shared" ref="H15" si="9">+E15*G15</f>
        <v>0</v>
      </c>
      <c r="I15" s="2"/>
      <c r="J15" s="2"/>
      <c r="L15" s="7" t="s">
        <v>381</v>
      </c>
      <c r="M15" s="7">
        <f>+四表!B45</f>
        <v>-10000000</v>
      </c>
      <c r="N15" s="7">
        <f>+I16+M15</f>
        <v>0</v>
      </c>
    </row>
    <row r="16" spans="1:14" ht="18" customHeight="1" x14ac:dyDescent="0.2">
      <c r="A16" s="6" t="s">
        <v>9</v>
      </c>
      <c r="B16" s="2">
        <f>SUM(B12:B15)</f>
        <v>140500000</v>
      </c>
      <c r="C16" s="2">
        <f>SUM(C12:C15)</f>
        <v>296118835</v>
      </c>
      <c r="D16" s="2">
        <f>SUM(D12:D15)</f>
        <v>100382140</v>
      </c>
      <c r="E16" s="2">
        <f>SUM(E12:E15)</f>
        <v>195736695</v>
      </c>
      <c r="F16" s="2">
        <f>SUM(F12:F15)</f>
        <v>215600000</v>
      </c>
      <c r="G16" s="2"/>
      <c r="H16" s="2">
        <f>SUM(H12:H15)</f>
        <v>130819226.03333333</v>
      </c>
      <c r="I16" s="2">
        <f>SUM(I12:I15)</f>
        <v>10000000</v>
      </c>
      <c r="J16" s="2">
        <f>SUM(J12:J15)</f>
        <v>140500000</v>
      </c>
      <c r="L16" s="7" t="s">
        <v>379</v>
      </c>
      <c r="M16" s="7">
        <f>+四表!B43</f>
        <v>241106536</v>
      </c>
      <c r="N16" s="7">
        <f>+B16+J39-M17-M16-M38</f>
        <v>0</v>
      </c>
    </row>
    <row r="18" spans="1:11" ht="13" x14ac:dyDescent="0.2">
      <c r="A18" s="5" t="s">
        <v>20</v>
      </c>
      <c r="K18" s="9" t="s">
        <v>94</v>
      </c>
    </row>
    <row r="19" spans="1:11" ht="37.5" customHeight="1" x14ac:dyDescent="0.2">
      <c r="A19" s="3" t="s">
        <v>11</v>
      </c>
      <c r="B19" s="1" t="s">
        <v>21</v>
      </c>
      <c r="C19" s="1" t="s">
        <v>13</v>
      </c>
      <c r="D19" s="1" t="s">
        <v>14</v>
      </c>
      <c r="E19" s="1" t="s">
        <v>15</v>
      </c>
      <c r="F19" s="1" t="s">
        <v>16</v>
      </c>
      <c r="G19" s="1" t="s">
        <v>17</v>
      </c>
      <c r="H19" s="1" t="s">
        <v>18</v>
      </c>
      <c r="I19" s="1" t="s">
        <v>22</v>
      </c>
      <c r="J19" s="1" t="s">
        <v>23</v>
      </c>
      <c r="K19" s="1" t="s">
        <v>8</v>
      </c>
    </row>
    <row r="20" spans="1:11" ht="18" customHeight="1" x14ac:dyDescent="0.2">
      <c r="A20" s="4" t="s">
        <v>520</v>
      </c>
      <c r="B20" s="2">
        <v>21380000</v>
      </c>
      <c r="C20" s="2">
        <v>2292143000</v>
      </c>
      <c r="D20" s="2">
        <v>458707000</v>
      </c>
      <c r="E20" s="2">
        <f>C20-D20</f>
        <v>1833436000</v>
      </c>
      <c r="F20" s="2">
        <v>1900550000</v>
      </c>
      <c r="G20" s="20">
        <f t="shared" ref="G20:G36" si="10">IFERROR(B20/F20,0)</f>
        <v>1.1249375180868696E-2</v>
      </c>
      <c r="H20" s="2">
        <f>+E20*G20</f>
        <v>20625009.434111178</v>
      </c>
      <c r="I20" s="2"/>
      <c r="J20" s="2">
        <f>B20-I20</f>
        <v>21380000</v>
      </c>
      <c r="K20" s="2">
        <v>21380000</v>
      </c>
    </row>
    <row r="21" spans="1:11" ht="18" customHeight="1" x14ac:dyDescent="0.2">
      <c r="A21" s="4" t="s">
        <v>521</v>
      </c>
      <c r="B21" s="2">
        <v>500000</v>
      </c>
      <c r="C21" s="2">
        <v>3268705807</v>
      </c>
      <c r="D21" s="2">
        <v>672714433</v>
      </c>
      <c r="E21" s="2">
        <f t="shared" ref="E21:E36" si="11">C21-D21</f>
        <v>2595991374</v>
      </c>
      <c r="F21" s="2">
        <v>20000000</v>
      </c>
      <c r="G21" s="20">
        <f t="shared" si="10"/>
        <v>2.5000000000000001E-2</v>
      </c>
      <c r="H21" s="2">
        <f t="shared" ref="H21:H36" si="12">+E21*G21</f>
        <v>64899784.350000001</v>
      </c>
      <c r="I21" s="2"/>
      <c r="J21" s="2">
        <f t="shared" ref="J21:J36" si="13">B21-I21</f>
        <v>500000</v>
      </c>
      <c r="K21" s="2">
        <v>500000</v>
      </c>
    </row>
    <row r="22" spans="1:11" ht="18" customHeight="1" x14ac:dyDescent="0.2">
      <c r="A22" s="4" t="s">
        <v>522</v>
      </c>
      <c r="B22" s="2">
        <v>4000000</v>
      </c>
      <c r="C22" s="2">
        <v>1245681000</v>
      </c>
      <c r="D22" s="2">
        <v>140742000</v>
      </c>
      <c r="E22" s="2">
        <f t="shared" si="11"/>
        <v>1104939000</v>
      </c>
      <c r="F22" s="2">
        <v>412600000</v>
      </c>
      <c r="G22" s="20">
        <f t="shared" si="10"/>
        <v>9.6946194861851666E-3</v>
      </c>
      <c r="H22" s="2">
        <f>+E22*G22</f>
        <v>10711963.160445951</v>
      </c>
      <c r="I22" s="2"/>
      <c r="J22" s="2">
        <v>966236</v>
      </c>
      <c r="K22" s="2">
        <v>1779496</v>
      </c>
    </row>
    <row r="23" spans="1:11" ht="18" customHeight="1" x14ac:dyDescent="0.2">
      <c r="A23" s="4" t="s">
        <v>523</v>
      </c>
      <c r="B23" s="2">
        <v>532000</v>
      </c>
      <c r="C23" s="2">
        <v>1672967004</v>
      </c>
      <c r="D23" s="2">
        <v>970417888</v>
      </c>
      <c r="E23" s="2">
        <f t="shared" si="11"/>
        <v>702549116</v>
      </c>
      <c r="F23" s="2">
        <v>20000000</v>
      </c>
      <c r="G23" s="20">
        <f t="shared" si="10"/>
        <v>2.6599999999999999E-2</v>
      </c>
      <c r="H23" s="2">
        <f t="shared" si="12"/>
        <v>18687806.485599998</v>
      </c>
      <c r="I23" s="2"/>
      <c r="J23" s="2">
        <f t="shared" si="13"/>
        <v>532000</v>
      </c>
      <c r="K23" s="2">
        <v>532000</v>
      </c>
    </row>
    <row r="24" spans="1:11" ht="18" customHeight="1" x14ac:dyDescent="0.2">
      <c r="A24" s="4" t="s">
        <v>524</v>
      </c>
      <c r="B24" s="2">
        <v>8846000</v>
      </c>
      <c r="C24" s="2">
        <v>400295208</v>
      </c>
      <c r="D24" s="2">
        <v>79658340</v>
      </c>
      <c r="E24" s="2">
        <f t="shared" si="11"/>
        <v>320636868</v>
      </c>
      <c r="F24" s="2">
        <v>65262000</v>
      </c>
      <c r="G24" s="20">
        <f t="shared" si="10"/>
        <v>0.13554595323465415</v>
      </c>
      <c r="H24" s="2">
        <f t="shared" si="12"/>
        <v>43461029.915233977</v>
      </c>
      <c r="I24" s="2"/>
      <c r="J24" s="2">
        <f t="shared" si="13"/>
        <v>8846000</v>
      </c>
      <c r="K24" s="2">
        <v>8846000</v>
      </c>
    </row>
    <row r="25" spans="1:11" ht="18" customHeight="1" x14ac:dyDescent="0.2">
      <c r="A25" s="4" t="s">
        <v>525</v>
      </c>
      <c r="B25" s="2">
        <v>12370000</v>
      </c>
      <c r="C25" s="2">
        <v>186476174359</v>
      </c>
      <c r="D25" s="2">
        <v>179057676130</v>
      </c>
      <c r="E25" s="2">
        <f t="shared" si="11"/>
        <v>7418498229</v>
      </c>
      <c r="F25" s="2">
        <v>4530220000</v>
      </c>
      <c r="G25" s="20">
        <f t="shared" si="10"/>
        <v>2.7305517171351502E-3</v>
      </c>
      <c r="H25" s="2">
        <f t="shared" si="12"/>
        <v>20256593.077760022</v>
      </c>
      <c r="I25" s="2"/>
      <c r="J25" s="2">
        <f t="shared" si="13"/>
        <v>12370000</v>
      </c>
      <c r="K25" s="2">
        <v>12370000</v>
      </c>
    </row>
    <row r="26" spans="1:11" ht="18" customHeight="1" x14ac:dyDescent="0.2">
      <c r="A26" s="4" t="s">
        <v>526</v>
      </c>
      <c r="B26" s="2">
        <v>1920000</v>
      </c>
      <c r="C26" s="2">
        <v>1778178621</v>
      </c>
      <c r="D26" s="2">
        <v>1368251401</v>
      </c>
      <c r="E26" s="2">
        <f t="shared" si="11"/>
        <v>409927220</v>
      </c>
      <c r="F26" s="2">
        <v>187460000</v>
      </c>
      <c r="G26" s="20">
        <f t="shared" si="10"/>
        <v>1.0242184999466553E-2</v>
      </c>
      <c r="H26" s="2">
        <f t="shared" si="12"/>
        <v>4198550.4235570254</v>
      </c>
      <c r="I26" s="2"/>
      <c r="J26" s="2">
        <f t="shared" si="13"/>
        <v>1920000</v>
      </c>
      <c r="K26" s="2">
        <v>1920000</v>
      </c>
    </row>
    <row r="27" spans="1:11" ht="18" customHeight="1" x14ac:dyDescent="0.2">
      <c r="A27" s="4" t="s">
        <v>527</v>
      </c>
      <c r="B27" s="2">
        <v>35379300</v>
      </c>
      <c r="C27" s="2">
        <v>736477222988</v>
      </c>
      <c r="D27" s="2">
        <v>676176893574</v>
      </c>
      <c r="E27" s="2">
        <f t="shared" si="11"/>
        <v>60300329414</v>
      </c>
      <c r="F27" s="2">
        <v>8858620135</v>
      </c>
      <c r="G27" s="20">
        <f t="shared" si="10"/>
        <v>3.9937709779673267E-3</v>
      </c>
      <c r="H27" s="2">
        <f t="shared" si="12"/>
        <v>240825705.57550272</v>
      </c>
      <c r="I27" s="2"/>
      <c r="J27" s="2">
        <f t="shared" si="13"/>
        <v>35379300</v>
      </c>
      <c r="K27" s="2">
        <v>35379300</v>
      </c>
    </row>
    <row r="28" spans="1:11" ht="18" customHeight="1" x14ac:dyDescent="0.2">
      <c r="A28" s="4" t="s">
        <v>528</v>
      </c>
      <c r="B28" s="2">
        <v>2503000</v>
      </c>
      <c r="C28" s="2">
        <v>570650227</v>
      </c>
      <c r="D28" s="2">
        <v>15505083</v>
      </c>
      <c r="E28" s="2">
        <f t="shared" si="11"/>
        <v>555145144</v>
      </c>
      <c r="F28" s="2">
        <v>491400000</v>
      </c>
      <c r="G28" s="20">
        <f t="shared" si="10"/>
        <v>5.0936100936100938E-3</v>
      </c>
      <c r="H28" s="2">
        <f t="shared" si="12"/>
        <v>2827692.9088970288</v>
      </c>
      <c r="I28" s="2"/>
      <c r="J28" s="2">
        <f t="shared" si="13"/>
        <v>2503000</v>
      </c>
      <c r="K28" s="2">
        <v>2503000</v>
      </c>
    </row>
    <row r="29" spans="1:11" ht="18" customHeight="1" x14ac:dyDescent="0.2">
      <c r="A29" s="4" t="s">
        <v>529</v>
      </c>
      <c r="B29" s="2">
        <v>2587000</v>
      </c>
      <c r="C29" s="2">
        <v>838181396</v>
      </c>
      <c r="D29" s="2">
        <v>818945</v>
      </c>
      <c r="E29" s="2">
        <f t="shared" si="11"/>
        <v>837362451</v>
      </c>
      <c r="F29" s="2">
        <v>804311000</v>
      </c>
      <c r="G29" s="20">
        <f t="shared" si="10"/>
        <v>3.2164175300350237E-3</v>
      </c>
      <c r="H29" s="2">
        <f t="shared" si="12"/>
        <v>2693307.2663894938</v>
      </c>
      <c r="I29" s="2"/>
      <c r="J29" s="2">
        <f t="shared" si="13"/>
        <v>2587000</v>
      </c>
      <c r="K29" s="2">
        <v>2587000</v>
      </c>
    </row>
    <row r="30" spans="1:11" ht="18" customHeight="1" x14ac:dyDescent="0.2">
      <c r="A30" s="4" t="s">
        <v>530</v>
      </c>
      <c r="B30" s="2">
        <v>190000</v>
      </c>
      <c r="C30" s="2">
        <v>5193322846</v>
      </c>
      <c r="D30" s="2">
        <v>1523403781</v>
      </c>
      <c r="E30" s="2">
        <f t="shared" si="11"/>
        <v>3669919065</v>
      </c>
      <c r="F30" s="2">
        <v>74175000</v>
      </c>
      <c r="G30" s="20">
        <f t="shared" si="10"/>
        <v>2.5615099427030671E-3</v>
      </c>
      <c r="H30" s="2">
        <f t="shared" si="12"/>
        <v>9400534.173913043</v>
      </c>
      <c r="I30" s="2"/>
      <c r="J30" s="2">
        <f t="shared" si="13"/>
        <v>190000</v>
      </c>
      <c r="K30" s="2">
        <v>190000</v>
      </c>
    </row>
    <row r="31" spans="1:11" ht="18" customHeight="1" x14ac:dyDescent="0.2">
      <c r="A31" s="4" t="s">
        <v>531</v>
      </c>
      <c r="B31" s="2">
        <v>202000</v>
      </c>
      <c r="C31" s="2">
        <v>2165816831</v>
      </c>
      <c r="D31" s="2">
        <v>545822205</v>
      </c>
      <c r="E31" s="2">
        <f t="shared" si="11"/>
        <v>1619994626</v>
      </c>
      <c r="F31" s="2">
        <v>400000000</v>
      </c>
      <c r="G31" s="20">
        <f t="shared" si="10"/>
        <v>5.0500000000000002E-4</v>
      </c>
      <c r="H31" s="2">
        <f t="shared" si="12"/>
        <v>818097.28613000002</v>
      </c>
      <c r="I31" s="2"/>
      <c r="J31" s="2">
        <f t="shared" si="13"/>
        <v>202000</v>
      </c>
      <c r="K31" s="2">
        <v>202000</v>
      </c>
    </row>
    <row r="32" spans="1:11" ht="18" customHeight="1" x14ac:dyDescent="0.2">
      <c r="A32" s="4" t="s">
        <v>532</v>
      </c>
      <c r="B32" s="2">
        <v>2340000</v>
      </c>
      <c r="C32" s="2">
        <v>428443038</v>
      </c>
      <c r="D32" s="2">
        <v>2146084</v>
      </c>
      <c r="E32" s="2">
        <f t="shared" si="11"/>
        <v>426296954</v>
      </c>
      <c r="F32" s="2">
        <v>417333012</v>
      </c>
      <c r="G32" s="20">
        <f>IFERROR(B32/F32,0)</f>
        <v>5.6070330712299369E-3</v>
      </c>
      <c r="H32" s="2">
        <f t="shared" si="12"/>
        <v>2390261.1192425871</v>
      </c>
      <c r="I32" s="2"/>
      <c r="J32" s="2">
        <f t="shared" si="13"/>
        <v>2340000</v>
      </c>
      <c r="K32" s="2">
        <v>2340000</v>
      </c>
    </row>
    <row r="33" spans="1:14" ht="18" customHeight="1" x14ac:dyDescent="0.2">
      <c r="A33" s="4" t="s">
        <v>533</v>
      </c>
      <c r="B33" s="2">
        <v>851000</v>
      </c>
      <c r="C33" s="2">
        <v>334036965</v>
      </c>
      <c r="D33" s="2">
        <v>4395584</v>
      </c>
      <c r="E33" s="2">
        <f t="shared" si="11"/>
        <v>329641381</v>
      </c>
      <c r="F33" s="2">
        <v>317930000</v>
      </c>
      <c r="G33" s="20">
        <f t="shared" si="10"/>
        <v>2.6766898373855878E-3</v>
      </c>
      <c r="H33" s="2">
        <f t="shared" si="12"/>
        <v>882347.73450445058</v>
      </c>
      <c r="I33" s="2"/>
      <c r="J33" s="2">
        <f t="shared" si="13"/>
        <v>851000</v>
      </c>
      <c r="K33" s="2">
        <v>851000</v>
      </c>
    </row>
    <row r="34" spans="1:14" ht="18" customHeight="1" x14ac:dyDescent="0.2">
      <c r="A34" s="4" t="s">
        <v>534</v>
      </c>
      <c r="B34" s="2">
        <v>5540000</v>
      </c>
      <c r="C34" s="2">
        <v>8022556621</v>
      </c>
      <c r="D34" s="2">
        <v>6382326275</v>
      </c>
      <c r="E34" s="2">
        <f t="shared" si="11"/>
        <v>1640230346</v>
      </c>
      <c r="F34" s="2">
        <v>1602120435</v>
      </c>
      <c r="G34" s="20">
        <f t="shared" si="10"/>
        <v>3.4579173194304834E-3</v>
      </c>
      <c r="H34" s="2">
        <f t="shared" si="12"/>
        <v>5671780.9212888544</v>
      </c>
      <c r="I34" s="2"/>
      <c r="J34" s="2">
        <f t="shared" si="13"/>
        <v>5540000</v>
      </c>
      <c r="K34" s="2">
        <v>5540000</v>
      </c>
    </row>
    <row r="35" spans="1:14" ht="18" customHeight="1" x14ac:dyDescent="0.2">
      <c r="A35" s="4" t="s">
        <v>535</v>
      </c>
      <c r="B35" s="2"/>
      <c r="C35" s="2"/>
      <c r="D35" s="2"/>
      <c r="E35" s="2">
        <f t="shared" si="11"/>
        <v>0</v>
      </c>
      <c r="F35" s="2">
        <v>0</v>
      </c>
      <c r="G35" s="20">
        <f t="shared" si="10"/>
        <v>0</v>
      </c>
      <c r="H35" s="2">
        <f t="shared" si="12"/>
        <v>0</v>
      </c>
      <c r="I35" s="2"/>
      <c r="J35" s="2">
        <f t="shared" si="13"/>
        <v>0</v>
      </c>
      <c r="K35" s="2">
        <v>0</v>
      </c>
    </row>
    <row r="36" spans="1:14" ht="18" customHeight="1" x14ac:dyDescent="0.2">
      <c r="A36" s="4" t="s">
        <v>536</v>
      </c>
      <c r="B36" s="2">
        <v>4500000</v>
      </c>
      <c r="C36" s="2">
        <v>24164123000000</v>
      </c>
      <c r="D36" s="2">
        <v>23738231000000</v>
      </c>
      <c r="E36" s="2">
        <f t="shared" si="11"/>
        <v>425892000000</v>
      </c>
      <c r="F36" s="2">
        <v>16602000000</v>
      </c>
      <c r="G36" s="20">
        <f t="shared" si="10"/>
        <v>2.7105168052041922E-4</v>
      </c>
      <c r="H36" s="2">
        <f t="shared" si="12"/>
        <v>115438742.32020238</v>
      </c>
      <c r="I36" s="2"/>
      <c r="J36" s="2">
        <f t="shared" si="13"/>
        <v>4500000</v>
      </c>
      <c r="K36" s="2">
        <v>4500000</v>
      </c>
    </row>
    <row r="37" spans="1:14" ht="18" customHeight="1" thickBot="1" x14ac:dyDescent="0.25">
      <c r="A37" s="4" t="s">
        <v>537</v>
      </c>
      <c r="B37" s="2"/>
      <c r="C37" s="2"/>
      <c r="D37" s="2"/>
      <c r="E37" s="2"/>
      <c r="F37" s="2"/>
      <c r="G37" s="20"/>
      <c r="H37" s="2"/>
      <c r="I37" s="2"/>
      <c r="J37" s="2">
        <v>2537467</v>
      </c>
      <c r="K37" s="2"/>
    </row>
    <row r="38" spans="1:14" ht="18" customHeight="1" thickBot="1" x14ac:dyDescent="0.25">
      <c r="A38" s="4"/>
      <c r="B38" s="2"/>
      <c r="C38" s="2"/>
      <c r="D38" s="2"/>
      <c r="E38" s="2"/>
      <c r="F38" s="2"/>
      <c r="G38" s="20"/>
      <c r="H38" s="2"/>
      <c r="I38" s="2"/>
      <c r="J38" s="2"/>
      <c r="K38" s="2"/>
      <c r="L38" s="7" t="s">
        <v>382</v>
      </c>
      <c r="M38" s="74">
        <f>+J37</f>
        <v>2537467</v>
      </c>
    </row>
    <row r="39" spans="1:14" ht="18" customHeight="1" x14ac:dyDescent="0.2">
      <c r="A39" s="6" t="s">
        <v>9</v>
      </c>
      <c r="B39" s="2">
        <f>SUM(B20:B38)</f>
        <v>103640300</v>
      </c>
      <c r="C39" s="2">
        <f t="shared" ref="C39:K39" si="14">SUM(C20:C38)</f>
        <v>25115287375911</v>
      </c>
      <c r="D39" s="2">
        <f t="shared" si="14"/>
        <v>24605630478723</v>
      </c>
      <c r="E39" s="2">
        <f t="shared" si="14"/>
        <v>509656897188</v>
      </c>
      <c r="F39" s="2">
        <f t="shared" si="14"/>
        <v>36703981582</v>
      </c>
      <c r="G39" s="2"/>
      <c r="H39" s="2">
        <f t="shared" si="14"/>
        <v>563789206.15277874</v>
      </c>
      <c r="I39" s="2">
        <f t="shared" si="14"/>
        <v>0</v>
      </c>
      <c r="J39" s="2">
        <f t="shared" si="14"/>
        <v>103144003</v>
      </c>
      <c r="K39" s="2">
        <f t="shared" si="14"/>
        <v>101419796</v>
      </c>
      <c r="L39" s="7" t="s">
        <v>378</v>
      </c>
      <c r="M39" s="7">
        <f>+四表!B44</f>
        <v>2537467</v>
      </c>
      <c r="N39" s="7">
        <f>M17+M38-M39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36"/>
  <sheetViews>
    <sheetView view="pageBreakPreview" topLeftCell="A19" zoomScaleNormal="100" zoomScaleSheetLayoutView="100" workbookViewId="0">
      <selection activeCell="C29" sqref="C29"/>
    </sheetView>
  </sheetViews>
  <sheetFormatPr defaultColWidth="8.90625" defaultRowHeight="11" x14ac:dyDescent="0.2"/>
  <cols>
    <col min="1" max="1" width="28.08984375" style="7" bestFit="1" customWidth="1"/>
    <col min="2" max="7" width="19.90625" style="7" customWidth="1"/>
    <col min="8" max="8" width="8.90625" style="7"/>
    <col min="9" max="9" width="9.7265625" style="7" bestFit="1" customWidth="1"/>
    <col min="10" max="10" width="11.36328125" style="7" bestFit="1" customWidth="1"/>
    <col min="11" max="16384" width="8.90625" style="7"/>
  </cols>
  <sheetData>
    <row r="1" spans="1:7" ht="14" x14ac:dyDescent="0.2">
      <c r="A1" s="43" t="s">
        <v>131</v>
      </c>
      <c r="G1" s="9" t="str">
        <f>"自治体名："&amp;基礎情報!C2</f>
        <v>自治体名：常陸太田市　全体会計</v>
      </c>
    </row>
    <row r="2" spans="1:7" ht="13" x14ac:dyDescent="0.2">
      <c r="A2" s="8"/>
      <c r="G2" s="9" t="str">
        <f>"年度：令和"&amp;基礎情報!C3&amp;"年度"</f>
        <v>年度：令和5年度</v>
      </c>
    </row>
    <row r="3" spans="1:7" ht="13" x14ac:dyDescent="0.2">
      <c r="A3" s="8"/>
      <c r="G3" s="52"/>
    </row>
    <row r="4" spans="1:7" ht="13" x14ac:dyDescent="0.2">
      <c r="G4" s="9" t="s">
        <v>94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4" t="s">
        <v>427</v>
      </c>
      <c r="B6" s="2"/>
      <c r="C6" s="2"/>
      <c r="D6" s="2"/>
      <c r="E6" s="2"/>
      <c r="F6" s="2"/>
      <c r="G6" s="2"/>
    </row>
    <row r="7" spans="1:7" ht="18" customHeight="1" x14ac:dyDescent="0.2">
      <c r="A7" s="84" t="s">
        <v>538</v>
      </c>
      <c r="B7" s="2">
        <v>6790008763</v>
      </c>
      <c r="C7" s="2"/>
      <c r="D7" s="2"/>
      <c r="E7" s="2"/>
      <c r="F7" s="2">
        <f>SUM(B7:E7)</f>
        <v>6790008763</v>
      </c>
      <c r="G7" s="2">
        <v>6790008763</v>
      </c>
    </row>
    <row r="8" spans="1:7" ht="18" customHeight="1" x14ac:dyDescent="0.2">
      <c r="A8" s="84" t="s">
        <v>539</v>
      </c>
      <c r="B8" s="2">
        <f>34866000+4422855931</f>
        <v>4457721931</v>
      </c>
      <c r="C8" s="2">
        <v>2700000000</v>
      </c>
      <c r="D8" s="2"/>
      <c r="E8" s="2"/>
      <c r="F8" s="2">
        <f t="shared" ref="F8:F28" si="0">SUM(B8:E8)</f>
        <v>7157721931</v>
      </c>
      <c r="G8" s="2">
        <v>7157721931</v>
      </c>
    </row>
    <row r="9" spans="1:7" ht="18" customHeight="1" x14ac:dyDescent="0.2">
      <c r="A9" s="84" t="s">
        <v>428</v>
      </c>
      <c r="B9" s="2">
        <v>0</v>
      </c>
      <c r="C9" s="2"/>
      <c r="D9" s="2"/>
      <c r="E9" s="2"/>
      <c r="F9" s="2">
        <f t="shared" si="0"/>
        <v>0</v>
      </c>
      <c r="G9" s="2">
        <v>0</v>
      </c>
    </row>
    <row r="10" spans="1:7" ht="18" customHeight="1" x14ac:dyDescent="0.2">
      <c r="A10" s="84" t="s">
        <v>429</v>
      </c>
      <c r="B10" s="2">
        <v>19824242</v>
      </c>
      <c r="C10" s="2"/>
      <c r="D10" s="2"/>
      <c r="E10" s="2"/>
      <c r="F10" s="2">
        <f t="shared" si="0"/>
        <v>19824242</v>
      </c>
      <c r="G10" s="2">
        <v>19824242</v>
      </c>
    </row>
    <row r="11" spans="1:7" ht="18" customHeight="1" x14ac:dyDescent="0.2">
      <c r="A11" s="84" t="s">
        <v>430</v>
      </c>
      <c r="B11" s="2">
        <v>0</v>
      </c>
      <c r="C11" s="2"/>
      <c r="D11" s="2"/>
      <c r="E11" s="2"/>
      <c r="F11" s="2">
        <f t="shared" si="0"/>
        <v>0</v>
      </c>
      <c r="G11" s="2">
        <v>0</v>
      </c>
    </row>
    <row r="12" spans="1:7" ht="18" customHeight="1" x14ac:dyDescent="0.2">
      <c r="A12" s="84" t="s">
        <v>431</v>
      </c>
      <c r="B12" s="2">
        <v>0</v>
      </c>
      <c r="C12" s="2"/>
      <c r="D12" s="2"/>
      <c r="E12" s="2"/>
      <c r="F12" s="2">
        <f t="shared" si="0"/>
        <v>0</v>
      </c>
      <c r="G12" s="2">
        <v>0</v>
      </c>
    </row>
    <row r="13" spans="1:7" ht="18" customHeight="1" x14ac:dyDescent="0.2">
      <c r="A13" s="84" t="s">
        <v>432</v>
      </c>
      <c r="B13" s="2">
        <v>0</v>
      </c>
      <c r="C13" s="2"/>
      <c r="D13" s="2"/>
      <c r="E13" s="2"/>
      <c r="F13" s="2">
        <f t="shared" si="0"/>
        <v>0</v>
      </c>
      <c r="G13" s="2">
        <v>0</v>
      </c>
    </row>
    <row r="14" spans="1:7" ht="18" customHeight="1" x14ac:dyDescent="0.2">
      <c r="A14" s="84" t="s">
        <v>433</v>
      </c>
      <c r="B14" s="2">
        <v>2867693</v>
      </c>
      <c r="C14" s="2"/>
      <c r="D14" s="2"/>
      <c r="E14" s="2"/>
      <c r="F14" s="2">
        <f t="shared" si="0"/>
        <v>2867693</v>
      </c>
      <c r="G14" s="2">
        <v>2867693</v>
      </c>
    </row>
    <row r="15" spans="1:7" ht="18" customHeight="1" x14ac:dyDescent="0.2">
      <c r="A15" s="84" t="s">
        <v>434</v>
      </c>
      <c r="B15" s="2">
        <v>2727115</v>
      </c>
      <c r="C15" s="2">
        <v>462211472</v>
      </c>
      <c r="D15" s="2"/>
      <c r="E15" s="2"/>
      <c r="F15" s="2">
        <f t="shared" si="0"/>
        <v>464938587</v>
      </c>
      <c r="G15" s="2">
        <v>464938587</v>
      </c>
    </row>
    <row r="16" spans="1:7" ht="18" customHeight="1" x14ac:dyDescent="0.2">
      <c r="A16" s="84" t="s">
        <v>435</v>
      </c>
      <c r="B16" s="2">
        <v>50558396</v>
      </c>
      <c r="C16" s="2"/>
      <c r="D16" s="2"/>
      <c r="E16" s="2">
        <v>181400200</v>
      </c>
      <c r="F16" s="2">
        <f>SUM(B16:E16)</f>
        <v>231958596</v>
      </c>
      <c r="G16" s="2">
        <v>231958596</v>
      </c>
    </row>
    <row r="17" spans="1:7" ht="18" customHeight="1" x14ac:dyDescent="0.2">
      <c r="A17" s="84" t="s">
        <v>436</v>
      </c>
      <c r="B17" s="2">
        <v>647600939</v>
      </c>
      <c r="C17" s="2"/>
      <c r="D17" s="2"/>
      <c r="E17" s="2"/>
      <c r="F17" s="2">
        <f t="shared" si="0"/>
        <v>647600939</v>
      </c>
      <c r="G17" s="2">
        <v>647600939</v>
      </c>
    </row>
    <row r="18" spans="1:7" ht="18" customHeight="1" x14ac:dyDescent="0.2">
      <c r="A18" s="84" t="s">
        <v>410</v>
      </c>
      <c r="B18" s="2"/>
      <c r="C18" s="2"/>
      <c r="D18" s="2"/>
      <c r="E18" s="2"/>
      <c r="F18" s="2">
        <f t="shared" si="0"/>
        <v>0</v>
      </c>
      <c r="G18" s="2">
        <v>0</v>
      </c>
    </row>
    <row r="19" spans="1:7" ht="18" customHeight="1" x14ac:dyDescent="0.2">
      <c r="A19" s="84" t="s">
        <v>437</v>
      </c>
      <c r="B19" s="2"/>
      <c r="C19" s="2"/>
      <c r="D19" s="2"/>
      <c r="E19" s="2"/>
      <c r="F19" s="2">
        <f t="shared" si="0"/>
        <v>0</v>
      </c>
      <c r="G19" s="2">
        <v>0</v>
      </c>
    </row>
    <row r="20" spans="1:7" ht="18" customHeight="1" x14ac:dyDescent="0.2">
      <c r="A20" s="84" t="s">
        <v>438</v>
      </c>
      <c r="B20" s="2">
        <v>397180934</v>
      </c>
      <c r="C20" s="2"/>
      <c r="D20" s="2"/>
      <c r="E20" s="2">
        <v>10868030</v>
      </c>
      <c r="F20" s="2">
        <f t="shared" si="0"/>
        <v>408048964</v>
      </c>
      <c r="G20" s="2">
        <v>408048964</v>
      </c>
    </row>
    <row r="21" spans="1:7" ht="18" customHeight="1" x14ac:dyDescent="0.2">
      <c r="A21" s="84" t="s">
        <v>439</v>
      </c>
      <c r="B21" s="2">
        <v>2852745792</v>
      </c>
      <c r="C21" s="2"/>
      <c r="D21" s="2"/>
      <c r="E21" s="2"/>
      <c r="F21" s="2">
        <f t="shared" si="0"/>
        <v>2852745792</v>
      </c>
      <c r="G21" s="2">
        <v>2852745792</v>
      </c>
    </row>
    <row r="22" spans="1:7" ht="18" customHeight="1" x14ac:dyDescent="0.2">
      <c r="A22" s="84" t="s">
        <v>440</v>
      </c>
      <c r="B22" s="2">
        <v>340</v>
      </c>
      <c r="C22" s="2"/>
      <c r="D22" s="2"/>
      <c r="E22" s="2">
        <v>208871000</v>
      </c>
      <c r="F22" s="2">
        <f t="shared" ref="F22" si="1">SUM(B22:E22)</f>
        <v>208871340</v>
      </c>
      <c r="G22" s="2">
        <v>208871340</v>
      </c>
    </row>
    <row r="23" spans="1:7" ht="18" customHeight="1" x14ac:dyDescent="0.2">
      <c r="A23" s="84" t="s">
        <v>441</v>
      </c>
      <c r="B23" s="2">
        <v>860150</v>
      </c>
      <c r="C23" s="2"/>
      <c r="D23" s="2"/>
      <c r="E23" s="2">
        <v>2139850</v>
      </c>
      <c r="F23" s="2">
        <f t="shared" si="0"/>
        <v>3000000</v>
      </c>
      <c r="G23" s="2">
        <v>3000000</v>
      </c>
    </row>
    <row r="24" spans="1:7" ht="18" customHeight="1" x14ac:dyDescent="0.2">
      <c r="A24" s="84" t="s">
        <v>442</v>
      </c>
      <c r="B24" s="2">
        <v>143130947</v>
      </c>
      <c r="C24" s="2"/>
      <c r="D24" s="2"/>
      <c r="E24" s="2"/>
      <c r="F24" s="2">
        <f t="shared" si="0"/>
        <v>143130947</v>
      </c>
      <c r="G24" s="2">
        <v>143130947</v>
      </c>
    </row>
    <row r="25" spans="1:7" ht="18" customHeight="1" x14ac:dyDescent="0.2">
      <c r="A25" s="84" t="s">
        <v>443</v>
      </c>
      <c r="B25" s="2">
        <v>86390657</v>
      </c>
      <c r="C25" s="2"/>
      <c r="D25" s="2"/>
      <c r="E25" s="2"/>
      <c r="F25" s="2">
        <f t="shared" si="0"/>
        <v>86390657</v>
      </c>
      <c r="G25" s="2">
        <v>86390657</v>
      </c>
    </row>
    <row r="26" spans="1:7" ht="18" customHeight="1" x14ac:dyDescent="0.2">
      <c r="A26" s="84" t="s">
        <v>444</v>
      </c>
      <c r="B26" s="2">
        <v>0</v>
      </c>
      <c r="C26" s="2"/>
      <c r="D26" s="2"/>
      <c r="E26" s="2"/>
      <c r="F26" s="2">
        <f t="shared" si="0"/>
        <v>0</v>
      </c>
      <c r="G26" s="2">
        <v>0</v>
      </c>
    </row>
    <row r="27" spans="1:7" ht="18" customHeight="1" x14ac:dyDescent="0.2">
      <c r="A27" s="84" t="s">
        <v>540</v>
      </c>
      <c r="B27" s="2">
        <v>2426256</v>
      </c>
      <c r="C27" s="2"/>
      <c r="D27" s="2"/>
      <c r="E27" s="2"/>
      <c r="F27" s="2">
        <f t="shared" ref="F27" si="2">SUM(B27:E27)</f>
        <v>2426256</v>
      </c>
      <c r="G27" s="2">
        <v>2426256</v>
      </c>
    </row>
    <row r="28" spans="1:7" ht="18" customHeight="1" x14ac:dyDescent="0.2">
      <c r="A28" s="84" t="s">
        <v>541</v>
      </c>
      <c r="B28" s="2">
        <v>160625000</v>
      </c>
      <c r="C28" s="2"/>
      <c r="D28" s="2"/>
      <c r="E28" s="2"/>
      <c r="F28" s="2">
        <f t="shared" si="0"/>
        <v>160625000</v>
      </c>
      <c r="G28" s="2">
        <v>160625000</v>
      </c>
    </row>
    <row r="29" spans="1:7" ht="18" customHeight="1" x14ac:dyDescent="0.2">
      <c r="A29" s="84" t="s">
        <v>542</v>
      </c>
      <c r="B29" s="2">
        <v>3080000</v>
      </c>
      <c r="C29" s="2"/>
      <c r="D29" s="2"/>
      <c r="E29" s="2"/>
      <c r="F29" s="2">
        <f t="shared" ref="F29" si="3">SUM(B29:E29)</f>
        <v>3080000</v>
      </c>
      <c r="G29" s="2">
        <v>3080000</v>
      </c>
    </row>
    <row r="30" spans="1:7" ht="18" customHeight="1" x14ac:dyDescent="0.2">
      <c r="A30" s="4" t="s">
        <v>445</v>
      </c>
      <c r="B30" s="2"/>
      <c r="C30" s="2"/>
      <c r="D30" s="2"/>
      <c r="E30" s="2"/>
      <c r="F30" s="2"/>
      <c r="G30" s="2"/>
    </row>
    <row r="31" spans="1:7" ht="18" customHeight="1" x14ac:dyDescent="0.2">
      <c r="A31" s="84" t="s">
        <v>446</v>
      </c>
      <c r="B31" s="2">
        <v>730576087</v>
      </c>
      <c r="C31" s="2"/>
      <c r="D31" s="2"/>
      <c r="E31" s="2"/>
      <c r="F31" s="2">
        <f t="shared" ref="F31" si="4">SUM(B31:E31)</f>
        <v>730576087</v>
      </c>
      <c r="G31" s="2">
        <v>730576087</v>
      </c>
    </row>
    <row r="32" spans="1:7" ht="18" customHeight="1" x14ac:dyDescent="0.2">
      <c r="A32" s="4" t="s">
        <v>447</v>
      </c>
      <c r="B32" s="2"/>
      <c r="C32" s="2"/>
      <c r="D32" s="2"/>
      <c r="E32" s="2"/>
      <c r="F32" s="2"/>
      <c r="G32" s="2"/>
    </row>
    <row r="33" spans="1:8" ht="18" customHeight="1" x14ac:dyDescent="0.2">
      <c r="A33" s="84" t="s">
        <v>448</v>
      </c>
      <c r="B33" s="2">
        <v>636436635</v>
      </c>
      <c r="C33" s="2"/>
      <c r="D33" s="2"/>
      <c r="E33" s="2"/>
      <c r="F33" s="2">
        <f t="shared" ref="F33:F35" si="5">SUM(B33:E33)</f>
        <v>636436635</v>
      </c>
      <c r="G33" s="2">
        <v>636436635</v>
      </c>
    </row>
    <row r="34" spans="1:8" ht="18" customHeight="1" x14ac:dyDescent="0.2">
      <c r="A34" s="4" t="s">
        <v>449</v>
      </c>
      <c r="B34" s="2"/>
      <c r="C34" s="2"/>
      <c r="D34" s="2"/>
      <c r="E34" s="2"/>
      <c r="F34" s="2"/>
      <c r="G34" s="2"/>
    </row>
    <row r="35" spans="1:8" ht="18" customHeight="1" x14ac:dyDescent="0.2">
      <c r="A35" s="84" t="s">
        <v>450</v>
      </c>
      <c r="B35" s="2">
        <v>115517439</v>
      </c>
      <c r="C35" s="2"/>
      <c r="D35" s="2"/>
      <c r="E35" s="2"/>
      <c r="F35" s="2">
        <f t="shared" si="5"/>
        <v>115517439</v>
      </c>
      <c r="G35" s="2"/>
    </row>
    <row r="36" spans="1:8" ht="18" customHeight="1" x14ac:dyDescent="0.2">
      <c r="A36" s="6" t="s">
        <v>9</v>
      </c>
      <c r="B36" s="2">
        <f>SUM(B6:B35)</f>
        <v>17100279316</v>
      </c>
      <c r="C36" s="2">
        <f t="shared" ref="C36:G36" si="6">SUM(C6:C35)</f>
        <v>3162211472</v>
      </c>
      <c r="D36" s="2">
        <f t="shared" si="6"/>
        <v>0</v>
      </c>
      <c r="E36" s="2">
        <f t="shared" si="6"/>
        <v>403279080</v>
      </c>
      <c r="F36" s="2">
        <f t="shared" si="6"/>
        <v>20665769868</v>
      </c>
      <c r="G36" s="2">
        <f t="shared" si="6"/>
        <v>20550252429</v>
      </c>
      <c r="H36" s="7">
        <f>+F36-四表!B48-四表!B57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9"/>
  <sheetViews>
    <sheetView view="pageBreakPreview" zoomScaleNormal="100" zoomScaleSheetLayoutView="100" workbookViewId="0">
      <selection activeCell="I14" sqref="I14"/>
    </sheetView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6" ht="14" x14ac:dyDescent="0.2">
      <c r="A1" s="43" t="s">
        <v>132</v>
      </c>
      <c r="F1" s="9" t="str">
        <f>"自治体名："&amp;基礎情報!C2</f>
        <v>自治体名：常陸太田市　全体会計</v>
      </c>
    </row>
    <row r="2" spans="1:6" ht="13" x14ac:dyDescent="0.2">
      <c r="A2" s="8"/>
      <c r="F2" s="9" t="str">
        <f>"年度：令和"&amp;基礎情報!C3&amp;"年度"</f>
        <v>年度：令和5年度</v>
      </c>
    </row>
    <row r="3" spans="1:6" ht="13" x14ac:dyDescent="0.2">
      <c r="A3" s="8"/>
    </row>
    <row r="4" spans="1:6" ht="13" x14ac:dyDescent="0.2">
      <c r="F4" s="9" t="s">
        <v>94</v>
      </c>
    </row>
    <row r="5" spans="1:6" ht="22.5" customHeight="1" x14ac:dyDescent="0.2">
      <c r="A5" s="167" t="s">
        <v>35</v>
      </c>
      <c r="B5" s="167" t="s">
        <v>34</v>
      </c>
      <c r="C5" s="167"/>
      <c r="D5" s="167" t="s">
        <v>33</v>
      </c>
      <c r="E5" s="167"/>
      <c r="F5" s="168" t="s">
        <v>32</v>
      </c>
    </row>
    <row r="6" spans="1:6" ht="22.5" customHeight="1" x14ac:dyDescent="0.2">
      <c r="A6" s="167"/>
      <c r="B6" s="3" t="s">
        <v>31</v>
      </c>
      <c r="C6" s="1" t="s">
        <v>30</v>
      </c>
      <c r="D6" s="3" t="s">
        <v>31</v>
      </c>
      <c r="E6" s="1" t="s">
        <v>30</v>
      </c>
      <c r="F6" s="167"/>
    </row>
    <row r="7" spans="1:6" ht="18" customHeight="1" x14ac:dyDescent="0.2">
      <c r="A7" s="4" t="s">
        <v>451</v>
      </c>
      <c r="B7" s="2"/>
      <c r="C7" s="2"/>
      <c r="D7" s="2"/>
      <c r="E7" s="2"/>
      <c r="F7" s="2"/>
    </row>
    <row r="8" spans="1:6" ht="18" customHeight="1" x14ac:dyDescent="0.2">
      <c r="A8" s="84" t="s">
        <v>543</v>
      </c>
      <c r="B8" s="2">
        <v>0</v>
      </c>
      <c r="C8" s="2">
        <v>0</v>
      </c>
      <c r="D8" s="2">
        <v>0</v>
      </c>
      <c r="E8" s="2">
        <v>0</v>
      </c>
      <c r="F8" s="2">
        <f>B8+D8</f>
        <v>0</v>
      </c>
    </row>
    <row r="9" spans="1:6" ht="18" customHeight="1" x14ac:dyDescent="0.2">
      <c r="A9" s="84" t="s">
        <v>544</v>
      </c>
      <c r="B9" s="2">
        <v>1113000</v>
      </c>
      <c r="C9" s="2">
        <v>0</v>
      </c>
      <c r="D9" s="2">
        <v>0</v>
      </c>
      <c r="E9" s="2">
        <v>0</v>
      </c>
      <c r="F9" s="2">
        <f t="shared" ref="F9:F13" si="0">B9+D9</f>
        <v>1113000</v>
      </c>
    </row>
    <row r="10" spans="1:6" ht="18" customHeight="1" x14ac:dyDescent="0.2">
      <c r="A10" s="84" t="s">
        <v>545</v>
      </c>
      <c r="B10" s="2">
        <v>0</v>
      </c>
      <c r="C10" s="2">
        <v>0</v>
      </c>
      <c r="D10" s="2">
        <v>0</v>
      </c>
      <c r="E10" s="2">
        <v>0</v>
      </c>
      <c r="F10" s="2">
        <f t="shared" si="0"/>
        <v>0</v>
      </c>
    </row>
    <row r="11" spans="1:6" ht="18" customHeight="1" x14ac:dyDescent="0.2">
      <c r="A11" s="84" t="s">
        <v>546</v>
      </c>
      <c r="B11" s="2">
        <v>14156745</v>
      </c>
      <c r="C11" s="2">
        <v>0</v>
      </c>
      <c r="D11" s="2">
        <v>0</v>
      </c>
      <c r="E11" s="2">
        <v>0</v>
      </c>
      <c r="F11" s="2">
        <f t="shared" si="0"/>
        <v>14156745</v>
      </c>
    </row>
    <row r="12" spans="1:6" ht="18" customHeight="1" x14ac:dyDescent="0.2">
      <c r="A12" s="84" t="s">
        <v>547</v>
      </c>
      <c r="B12" s="2">
        <v>0</v>
      </c>
      <c r="C12" s="2">
        <v>0</v>
      </c>
      <c r="D12" s="2">
        <v>0</v>
      </c>
      <c r="E12" s="2">
        <v>0</v>
      </c>
      <c r="F12" s="2">
        <f t="shared" si="0"/>
        <v>0</v>
      </c>
    </row>
    <row r="13" spans="1:6" ht="18" customHeight="1" x14ac:dyDescent="0.2">
      <c r="A13" s="84" t="s">
        <v>548</v>
      </c>
      <c r="B13" s="2">
        <v>42000000</v>
      </c>
      <c r="C13" s="2">
        <v>0</v>
      </c>
      <c r="D13" s="2">
        <v>0</v>
      </c>
      <c r="E13" s="2">
        <v>0</v>
      </c>
      <c r="F13" s="2">
        <f t="shared" si="0"/>
        <v>42000000</v>
      </c>
    </row>
    <row r="14" spans="1:6" ht="18" customHeight="1" x14ac:dyDescent="0.2">
      <c r="A14" s="84"/>
      <c r="B14" s="2"/>
      <c r="C14" s="2"/>
      <c r="D14" s="2"/>
      <c r="E14" s="2"/>
      <c r="F14" s="2">
        <f t="shared" ref="F14:F18" si="1">B14+D14</f>
        <v>0</v>
      </c>
    </row>
    <row r="15" spans="1:6" ht="18" customHeight="1" x14ac:dyDescent="0.2">
      <c r="A15" s="4"/>
      <c r="B15" s="2"/>
      <c r="C15" s="2"/>
      <c r="D15" s="2"/>
      <c r="E15" s="2"/>
      <c r="F15" s="2">
        <f t="shared" si="1"/>
        <v>0</v>
      </c>
    </row>
    <row r="16" spans="1:6" ht="18" customHeight="1" x14ac:dyDescent="0.2">
      <c r="A16" s="4"/>
      <c r="B16" s="2"/>
      <c r="C16" s="2"/>
      <c r="D16" s="2"/>
      <c r="E16" s="2"/>
      <c r="F16" s="2">
        <f t="shared" si="1"/>
        <v>0</v>
      </c>
    </row>
    <row r="17" spans="1:9" ht="18" customHeight="1" x14ac:dyDescent="0.2">
      <c r="A17" s="4"/>
      <c r="B17" s="2"/>
      <c r="C17" s="2"/>
      <c r="D17" s="2"/>
      <c r="E17" s="2"/>
      <c r="F17" s="2">
        <f t="shared" si="1"/>
        <v>0</v>
      </c>
    </row>
    <row r="18" spans="1:9" ht="18" customHeight="1" x14ac:dyDescent="0.2">
      <c r="A18" s="4"/>
      <c r="B18" s="2"/>
      <c r="C18" s="2"/>
      <c r="D18" s="2"/>
      <c r="E18" s="2"/>
      <c r="F18" s="2">
        <f t="shared" si="1"/>
        <v>0</v>
      </c>
      <c r="G18" s="7" t="s">
        <v>376</v>
      </c>
      <c r="H18" s="7">
        <f>+四表!B47</f>
        <v>57269745</v>
      </c>
      <c r="I18" s="7">
        <f>+B19-H18</f>
        <v>0</v>
      </c>
    </row>
    <row r="19" spans="1:9" ht="18" customHeight="1" x14ac:dyDescent="0.2">
      <c r="A19" s="6" t="s">
        <v>9</v>
      </c>
      <c r="B19" s="2">
        <f>SUM(B7:B18)</f>
        <v>57269745</v>
      </c>
      <c r="C19" s="2">
        <f t="shared" ref="C19:F19" si="2">SUM(C7:C18)</f>
        <v>0</v>
      </c>
      <c r="D19" s="2">
        <f t="shared" si="2"/>
        <v>0</v>
      </c>
      <c r="E19" s="2">
        <f t="shared" si="2"/>
        <v>0</v>
      </c>
      <c r="F19" s="2">
        <f t="shared" si="2"/>
        <v>57269745</v>
      </c>
      <c r="G19" s="7" t="s">
        <v>377</v>
      </c>
      <c r="H19" s="7">
        <f>+四表!B56</f>
        <v>0</v>
      </c>
      <c r="I19" s="7">
        <f>+D19-H19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30"/>
  <sheetViews>
    <sheetView view="pageBreakPreview" zoomScaleNormal="100" zoomScaleSheetLayoutView="100" workbookViewId="0">
      <selection activeCell="C24" sqref="C24"/>
    </sheetView>
  </sheetViews>
  <sheetFormatPr defaultColWidth="8.90625" defaultRowHeight="11" x14ac:dyDescent="0.2"/>
  <cols>
    <col min="1" max="1" width="43.08984375" style="7" bestFit="1" customWidth="1"/>
    <col min="2" max="3" width="19.90625" style="7" customWidth="1"/>
    <col min="4" max="5" width="8.90625" style="7"/>
    <col min="6" max="6" width="9.453125" style="7" bestFit="1" customWidth="1"/>
    <col min="7" max="16384" width="8.90625" style="7"/>
  </cols>
  <sheetData>
    <row r="1" spans="1:3" ht="14" x14ac:dyDescent="0.2">
      <c r="A1" s="43" t="s">
        <v>133</v>
      </c>
      <c r="C1" s="9" t="str">
        <f>"自治体名："&amp;基礎情報!C2</f>
        <v>自治体名：常陸太田市　全体会計</v>
      </c>
    </row>
    <row r="2" spans="1:3" ht="13" x14ac:dyDescent="0.2">
      <c r="A2" s="8"/>
      <c r="C2" s="9" t="str">
        <f>"年度：令和"&amp;基礎情報!C3&amp;"年度"</f>
        <v>年度：令和5年度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thickBot="1" x14ac:dyDescent="0.25">
      <c r="A9" s="11" t="s">
        <v>36</v>
      </c>
      <c r="B9" s="10">
        <f>SUM(B6:B8)</f>
        <v>0</v>
      </c>
      <c r="C9" s="10">
        <f>SUM(C6:C8)</f>
        <v>0</v>
      </c>
    </row>
    <row r="10" spans="1:3" ht="18" customHeight="1" thickTop="1" x14ac:dyDescent="0.2">
      <c r="A10" s="4" t="s">
        <v>37</v>
      </c>
      <c r="B10" s="2"/>
      <c r="C10" s="2"/>
    </row>
    <row r="11" spans="1:3" ht="18" customHeight="1" x14ac:dyDescent="0.2">
      <c r="A11" s="4" t="s">
        <v>451</v>
      </c>
      <c r="B11" s="2"/>
      <c r="C11" s="2"/>
    </row>
    <row r="12" spans="1:3" ht="18" customHeight="1" x14ac:dyDescent="0.2">
      <c r="A12" s="84" t="s">
        <v>452</v>
      </c>
      <c r="B12" s="2">
        <v>16942709</v>
      </c>
      <c r="C12" s="2">
        <v>1284257</v>
      </c>
    </row>
    <row r="13" spans="1:3" ht="18" customHeight="1" x14ac:dyDescent="0.2">
      <c r="A13" s="84" t="s">
        <v>453</v>
      </c>
      <c r="B13" s="2">
        <v>43177165</v>
      </c>
      <c r="C13" s="2">
        <v>2508593</v>
      </c>
    </row>
    <row r="14" spans="1:3" ht="18" customHeight="1" x14ac:dyDescent="0.2">
      <c r="A14" s="84" t="s">
        <v>454</v>
      </c>
      <c r="B14" s="2">
        <v>4057318</v>
      </c>
      <c r="C14" s="2">
        <v>444682</v>
      </c>
    </row>
    <row r="15" spans="1:3" ht="18" customHeight="1" x14ac:dyDescent="0.2">
      <c r="A15" s="84" t="s">
        <v>455</v>
      </c>
      <c r="B15" s="2">
        <v>2839036</v>
      </c>
      <c r="C15" s="2">
        <v>168355</v>
      </c>
    </row>
    <row r="16" spans="1:3" ht="18" customHeight="1" x14ac:dyDescent="0.2">
      <c r="A16" s="84" t="s">
        <v>456</v>
      </c>
      <c r="B16" s="2">
        <v>0</v>
      </c>
      <c r="C16" s="2">
        <v>0</v>
      </c>
    </row>
    <row r="17" spans="1:6" ht="18" customHeight="1" x14ac:dyDescent="0.2">
      <c r="A17" s="84" t="s">
        <v>457</v>
      </c>
      <c r="B17" s="2">
        <v>660818</v>
      </c>
      <c r="C17" s="2">
        <v>2709</v>
      </c>
    </row>
    <row r="18" spans="1:6" ht="18" customHeight="1" x14ac:dyDescent="0.2">
      <c r="A18" s="84" t="s">
        <v>458</v>
      </c>
      <c r="B18" s="2">
        <v>3688500</v>
      </c>
      <c r="C18" s="2">
        <v>0</v>
      </c>
    </row>
    <row r="19" spans="1:6" ht="18" customHeight="1" x14ac:dyDescent="0.2">
      <c r="A19" s="84" t="s">
        <v>459</v>
      </c>
      <c r="B19" s="2">
        <v>4401600</v>
      </c>
      <c r="C19" s="2">
        <v>0</v>
      </c>
    </row>
    <row r="20" spans="1:6" ht="18" customHeight="1" x14ac:dyDescent="0.2">
      <c r="A20" s="84" t="s">
        <v>460</v>
      </c>
      <c r="B20" s="2">
        <v>21651263</v>
      </c>
      <c r="C20" s="2">
        <v>510970</v>
      </c>
    </row>
    <row r="21" spans="1:6" ht="18" customHeight="1" x14ac:dyDescent="0.2">
      <c r="A21" s="85" t="s">
        <v>445</v>
      </c>
      <c r="B21" s="2"/>
      <c r="C21" s="2"/>
    </row>
    <row r="22" spans="1:6" ht="18" customHeight="1" x14ac:dyDescent="0.2">
      <c r="A22" s="86" t="s">
        <v>461</v>
      </c>
      <c r="B22" s="2">
        <v>35496327</v>
      </c>
      <c r="C22" s="2">
        <v>3006539</v>
      </c>
    </row>
    <row r="23" spans="1:6" ht="18" customHeight="1" x14ac:dyDescent="0.2">
      <c r="A23" s="86" t="s">
        <v>462</v>
      </c>
      <c r="B23" s="2">
        <v>3645155</v>
      </c>
      <c r="C23" s="2">
        <v>14216</v>
      </c>
    </row>
    <row r="24" spans="1:6" ht="18" customHeight="1" x14ac:dyDescent="0.2">
      <c r="A24" s="85" t="s">
        <v>463</v>
      </c>
      <c r="B24" s="2"/>
      <c r="C24" s="2"/>
    </row>
    <row r="25" spans="1:6" ht="18" customHeight="1" x14ac:dyDescent="0.2">
      <c r="A25" s="86" t="s">
        <v>464</v>
      </c>
      <c r="B25" s="2">
        <v>287300</v>
      </c>
      <c r="C25" s="2">
        <v>88948</v>
      </c>
    </row>
    <row r="26" spans="1:6" ht="18" customHeight="1" x14ac:dyDescent="0.2">
      <c r="A26" s="85" t="s">
        <v>447</v>
      </c>
      <c r="B26" s="2"/>
      <c r="C26" s="2"/>
    </row>
    <row r="27" spans="1:6" ht="18" customHeight="1" x14ac:dyDescent="0.2">
      <c r="A27" s="86" t="s">
        <v>465</v>
      </c>
      <c r="B27" s="2">
        <v>1678182</v>
      </c>
      <c r="C27" s="2">
        <v>450592</v>
      </c>
    </row>
    <row r="28" spans="1:6" ht="18" customHeight="1" x14ac:dyDescent="0.2">
      <c r="A28" s="86"/>
      <c r="B28" s="2"/>
      <c r="C28" s="2"/>
    </row>
    <row r="29" spans="1:6" ht="18" customHeight="1" thickBot="1" x14ac:dyDescent="0.25">
      <c r="A29" s="11" t="s">
        <v>36</v>
      </c>
      <c r="B29" s="10">
        <f>SUM(B10:B28)</f>
        <v>138525373</v>
      </c>
      <c r="C29" s="10">
        <f>SUM(C10:C28)</f>
        <v>8479861</v>
      </c>
      <c r="D29" s="7" t="s">
        <v>375</v>
      </c>
      <c r="E29" s="7">
        <f>+四表!B46</f>
        <v>138525373</v>
      </c>
      <c r="F29" s="7">
        <f>+B30-E29</f>
        <v>0</v>
      </c>
    </row>
    <row r="30" spans="1:6" ht="18" customHeight="1" thickTop="1" x14ac:dyDescent="0.2">
      <c r="A30" s="6" t="s">
        <v>9</v>
      </c>
      <c r="B30" s="19">
        <f>B9+B29</f>
        <v>138525373</v>
      </c>
      <c r="C30" s="19">
        <f>C9+C29</f>
        <v>8479861</v>
      </c>
      <c r="D30" s="7" t="s">
        <v>374</v>
      </c>
      <c r="E30" s="7">
        <f>+四表!B52</f>
        <v>-8479861</v>
      </c>
      <c r="F30" s="7">
        <f>+C30+E30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40"/>
  <sheetViews>
    <sheetView view="pageBreakPreview" topLeftCell="A19" zoomScaleNormal="100" zoomScaleSheetLayoutView="100" workbookViewId="0">
      <selection activeCell="C36" sqref="C36"/>
    </sheetView>
  </sheetViews>
  <sheetFormatPr defaultColWidth="8.90625" defaultRowHeight="11" x14ac:dyDescent="0.2"/>
  <cols>
    <col min="1" max="1" width="43.08984375" style="7" bestFit="1" customWidth="1"/>
    <col min="2" max="3" width="19.90625" style="7" customWidth="1"/>
    <col min="4" max="16384" width="8.90625" style="7"/>
  </cols>
  <sheetData>
    <row r="1" spans="1:3" ht="14" x14ac:dyDescent="0.2">
      <c r="A1" s="43" t="s">
        <v>134</v>
      </c>
      <c r="C1" s="9" t="str">
        <f>"自治体名："&amp;基礎情報!C2</f>
        <v>自治体名：常陸太田市　全体会計</v>
      </c>
    </row>
    <row r="2" spans="1:3" ht="13" x14ac:dyDescent="0.2">
      <c r="A2" s="8"/>
      <c r="C2" s="9" t="str">
        <f>"年度：令和"&amp;基礎情報!C3&amp;"年度"</f>
        <v>年度：令和5年度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thickBot="1" x14ac:dyDescent="0.25">
      <c r="A9" s="11" t="s">
        <v>36</v>
      </c>
      <c r="B9" s="10">
        <f>SUM(B6:B8)</f>
        <v>0</v>
      </c>
      <c r="C9" s="10">
        <f>SUM(C6:C8)</f>
        <v>0</v>
      </c>
    </row>
    <row r="10" spans="1:3" ht="18" customHeight="1" thickTop="1" x14ac:dyDescent="0.2">
      <c r="A10" s="4" t="s">
        <v>37</v>
      </c>
      <c r="B10" s="2"/>
      <c r="C10" s="2"/>
    </row>
    <row r="11" spans="1:3" ht="18" customHeight="1" x14ac:dyDescent="0.2">
      <c r="A11" s="4" t="s">
        <v>451</v>
      </c>
      <c r="B11" s="2"/>
      <c r="C11" s="2"/>
    </row>
    <row r="12" spans="1:3" ht="18" customHeight="1" x14ac:dyDescent="0.2">
      <c r="A12" s="84" t="s">
        <v>452</v>
      </c>
      <c r="B12" s="2">
        <v>11861535</v>
      </c>
      <c r="C12" s="2">
        <v>899104</v>
      </c>
    </row>
    <row r="13" spans="1:3" ht="18" customHeight="1" x14ac:dyDescent="0.2">
      <c r="A13" s="84" t="s">
        <v>453</v>
      </c>
      <c r="B13" s="2">
        <v>13590825</v>
      </c>
      <c r="C13" s="2">
        <v>789627</v>
      </c>
    </row>
    <row r="14" spans="1:3" ht="18" customHeight="1" x14ac:dyDescent="0.2">
      <c r="A14" s="84" t="s">
        <v>454</v>
      </c>
      <c r="B14" s="2">
        <v>1924800</v>
      </c>
      <c r="C14" s="2">
        <v>210958</v>
      </c>
    </row>
    <row r="15" spans="1:3" ht="18" customHeight="1" x14ac:dyDescent="0.2">
      <c r="A15" s="84" t="s">
        <v>455</v>
      </c>
      <c r="B15" s="2">
        <v>934093</v>
      </c>
      <c r="C15" s="2">
        <v>55392</v>
      </c>
    </row>
    <row r="16" spans="1:3" ht="18" customHeight="1" x14ac:dyDescent="0.2">
      <c r="A16" s="84" t="s">
        <v>456</v>
      </c>
      <c r="B16" s="2">
        <v>28550</v>
      </c>
      <c r="C16" s="2">
        <v>6392</v>
      </c>
    </row>
    <row r="17" spans="1:3" ht="18" customHeight="1" x14ac:dyDescent="0.2">
      <c r="A17" s="84" t="s">
        <v>457</v>
      </c>
      <c r="B17" s="2">
        <v>88680</v>
      </c>
      <c r="C17" s="2">
        <v>364</v>
      </c>
    </row>
    <row r="18" spans="1:3" ht="18" customHeight="1" x14ac:dyDescent="0.2">
      <c r="A18" s="84" t="s">
        <v>458</v>
      </c>
      <c r="B18" s="2">
        <v>1765640</v>
      </c>
      <c r="C18" s="2">
        <v>0</v>
      </c>
    </row>
    <row r="19" spans="1:3" ht="18" customHeight="1" x14ac:dyDescent="0.2">
      <c r="A19" s="84" t="s">
        <v>459</v>
      </c>
      <c r="B19" s="2">
        <v>775000</v>
      </c>
      <c r="C19" s="2">
        <v>0</v>
      </c>
    </row>
    <row r="20" spans="1:3" ht="18" customHeight="1" x14ac:dyDescent="0.2">
      <c r="A20" s="84" t="s">
        <v>460</v>
      </c>
      <c r="B20" s="2">
        <v>868490</v>
      </c>
      <c r="C20" s="2">
        <v>20496</v>
      </c>
    </row>
    <row r="21" spans="1:3" ht="18" customHeight="1" x14ac:dyDescent="0.2">
      <c r="A21" s="85" t="s">
        <v>445</v>
      </c>
      <c r="B21" s="2"/>
      <c r="C21" s="2"/>
    </row>
    <row r="22" spans="1:3" ht="18" customHeight="1" x14ac:dyDescent="0.2">
      <c r="A22" s="86" t="s">
        <v>461</v>
      </c>
      <c r="B22" s="2">
        <v>24717850</v>
      </c>
      <c r="C22" s="2">
        <v>2093602</v>
      </c>
    </row>
    <row r="23" spans="1:3" ht="18" customHeight="1" x14ac:dyDescent="0.2">
      <c r="A23" s="86" t="s">
        <v>462</v>
      </c>
      <c r="B23" s="2">
        <v>5600</v>
      </c>
      <c r="C23" s="2">
        <v>22</v>
      </c>
    </row>
    <row r="24" spans="1:3" ht="18" customHeight="1" x14ac:dyDescent="0.2">
      <c r="A24" s="85" t="s">
        <v>463</v>
      </c>
      <c r="B24" s="2"/>
      <c r="C24" s="2"/>
    </row>
    <row r="25" spans="1:3" ht="18" customHeight="1" x14ac:dyDescent="0.2">
      <c r="A25" s="86" t="s">
        <v>464</v>
      </c>
      <c r="B25" s="2">
        <v>-518200</v>
      </c>
      <c r="C25" s="2">
        <v>-160435</v>
      </c>
    </row>
    <row r="26" spans="1:3" ht="18" customHeight="1" x14ac:dyDescent="0.2">
      <c r="A26" s="85" t="s">
        <v>447</v>
      </c>
      <c r="B26" s="2"/>
      <c r="C26" s="2"/>
    </row>
    <row r="27" spans="1:3" ht="18" customHeight="1" x14ac:dyDescent="0.2">
      <c r="A27" s="86" t="s">
        <v>465</v>
      </c>
      <c r="B27" s="2">
        <v>1063233</v>
      </c>
      <c r="C27" s="2">
        <v>285478</v>
      </c>
    </row>
    <row r="28" spans="1:3" ht="18" customHeight="1" x14ac:dyDescent="0.2">
      <c r="A28" s="4" t="s">
        <v>466</v>
      </c>
      <c r="B28" s="2"/>
      <c r="C28" s="2">
        <v>0</v>
      </c>
    </row>
    <row r="29" spans="1:3" ht="18" customHeight="1" x14ac:dyDescent="0.2">
      <c r="A29" s="86" t="s">
        <v>467</v>
      </c>
      <c r="B29" s="2">
        <v>99116142</v>
      </c>
      <c r="C29" s="2">
        <v>495408</v>
      </c>
    </row>
    <row r="30" spans="1:3" ht="18" customHeight="1" x14ac:dyDescent="0.2">
      <c r="A30" s="4" t="s">
        <v>468</v>
      </c>
      <c r="B30" s="2"/>
      <c r="C30" s="2"/>
    </row>
    <row r="31" spans="1:3" ht="18" customHeight="1" x14ac:dyDescent="0.2">
      <c r="A31" s="86" t="s">
        <v>467</v>
      </c>
      <c r="B31" s="2">
        <v>33816263</v>
      </c>
      <c r="C31" s="2">
        <v>0</v>
      </c>
    </row>
    <row r="32" spans="1:3" ht="18" customHeight="1" x14ac:dyDescent="0.2">
      <c r="A32" s="4" t="s">
        <v>469</v>
      </c>
      <c r="B32" s="2"/>
      <c r="C32" s="2"/>
    </row>
    <row r="33" spans="1:6" ht="18" customHeight="1" x14ac:dyDescent="0.2">
      <c r="A33" s="86" t="s">
        <v>467</v>
      </c>
      <c r="B33" s="2">
        <v>94466993</v>
      </c>
      <c r="C33" s="2">
        <v>178840</v>
      </c>
    </row>
    <row r="34" spans="1:6" ht="18" customHeight="1" x14ac:dyDescent="0.2">
      <c r="A34" s="4" t="s">
        <v>470</v>
      </c>
      <c r="B34" s="2"/>
      <c r="C34" s="2"/>
    </row>
    <row r="35" spans="1:6" ht="18" customHeight="1" x14ac:dyDescent="0.2">
      <c r="A35" s="86" t="s">
        <v>471</v>
      </c>
      <c r="B35" s="2">
        <v>562270013</v>
      </c>
      <c r="C35" s="2">
        <v>544897</v>
      </c>
    </row>
    <row r="36" spans="1:6" ht="18" customHeight="1" x14ac:dyDescent="0.2">
      <c r="A36" s="4" t="s">
        <v>472</v>
      </c>
      <c r="B36" s="2"/>
      <c r="C36" s="2"/>
    </row>
    <row r="37" spans="1:6" ht="18" customHeight="1" x14ac:dyDescent="0.2">
      <c r="A37" s="86"/>
      <c r="B37" s="2">
        <v>-509341684</v>
      </c>
      <c r="C37" s="2"/>
    </row>
    <row r="38" spans="1:6" ht="18" customHeight="1" x14ac:dyDescent="0.2">
      <c r="A38" s="86"/>
      <c r="B38" s="2"/>
      <c r="C38" s="2"/>
    </row>
    <row r="39" spans="1:6" ht="18" customHeight="1" thickBot="1" x14ac:dyDescent="0.25">
      <c r="A39" s="11" t="s">
        <v>36</v>
      </c>
      <c r="B39" s="10">
        <f>SUM(B10:B38)</f>
        <v>337433823</v>
      </c>
      <c r="C39" s="10">
        <f>SUM(C10:C38)</f>
        <v>5420145</v>
      </c>
      <c r="D39" s="7" t="s">
        <v>373</v>
      </c>
      <c r="E39" s="7">
        <f>+四表!B55</f>
        <v>337433823</v>
      </c>
      <c r="F39" s="7">
        <f>+B40-E39</f>
        <v>0</v>
      </c>
    </row>
    <row r="40" spans="1:6" ht="18" customHeight="1" thickTop="1" x14ac:dyDescent="0.2">
      <c r="A40" s="6" t="s">
        <v>9</v>
      </c>
      <c r="B40" s="19">
        <f>B9+B39</f>
        <v>337433823</v>
      </c>
      <c r="C40" s="19">
        <f>C9+C39</f>
        <v>5420145</v>
      </c>
      <c r="D40" s="7" t="s">
        <v>374</v>
      </c>
      <c r="E40" s="7">
        <f>+四表!B62</f>
        <v>-5420145</v>
      </c>
      <c r="F40" s="7">
        <f>+C40+E40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51"/>
  <sheetViews>
    <sheetView view="pageBreakPreview" topLeftCell="A19" zoomScaleNormal="100" zoomScaleSheetLayoutView="100" workbookViewId="0">
      <selection activeCell="C38" sqref="C38"/>
    </sheetView>
  </sheetViews>
  <sheetFormatPr defaultColWidth="8.90625" defaultRowHeight="11" x14ac:dyDescent="0.2"/>
  <cols>
    <col min="1" max="1" width="36.0898437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自治体名：常陸太田市　全体会計</v>
      </c>
      <c r="L1" s="43"/>
      <c r="M1" s="43"/>
      <c r="N1" s="43"/>
      <c r="O1" s="43"/>
      <c r="P1" s="43"/>
      <c r="Q1" s="43"/>
      <c r="R1" s="43"/>
    </row>
    <row r="2" spans="1:18" ht="14" x14ac:dyDescent="0.2">
      <c r="A2" s="43" t="s">
        <v>171</v>
      </c>
      <c r="J2" s="52"/>
      <c r="K2" s="55" t="str">
        <f>"年度：令和"&amp;基礎情報!C3&amp;"年度"</f>
        <v>年度：令和5年度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67" t="s">
        <v>29</v>
      </c>
      <c r="B5" s="169" t="s">
        <v>172</v>
      </c>
      <c r="C5" s="16"/>
      <c r="D5" s="167" t="s">
        <v>48</v>
      </c>
      <c r="E5" s="168" t="s">
        <v>47</v>
      </c>
      <c r="F5" s="167" t="s">
        <v>46</v>
      </c>
      <c r="G5" s="168" t="s">
        <v>45</v>
      </c>
      <c r="H5" s="169" t="s">
        <v>44</v>
      </c>
      <c r="I5" s="15"/>
      <c r="J5" s="14"/>
      <c r="K5" s="167" t="s">
        <v>25</v>
      </c>
    </row>
    <row r="6" spans="1:18" ht="22.5" customHeight="1" x14ac:dyDescent="0.2">
      <c r="A6" s="167"/>
      <c r="B6" s="167"/>
      <c r="C6" s="13" t="s">
        <v>43</v>
      </c>
      <c r="D6" s="167"/>
      <c r="E6" s="167"/>
      <c r="F6" s="167"/>
      <c r="G6" s="167"/>
      <c r="H6" s="167"/>
      <c r="I6" s="3" t="s">
        <v>42</v>
      </c>
      <c r="J6" s="3" t="s">
        <v>41</v>
      </c>
      <c r="K6" s="167"/>
    </row>
    <row r="7" spans="1:18" ht="18" customHeight="1" x14ac:dyDescent="0.2">
      <c r="A7" s="4" t="s">
        <v>473</v>
      </c>
      <c r="B7" s="2"/>
      <c r="C7" s="12"/>
      <c r="D7" s="2"/>
      <c r="E7" s="2"/>
      <c r="F7" s="2"/>
      <c r="G7" s="2"/>
      <c r="H7" s="2">
        <f>SUM(I7:J7)</f>
        <v>0</v>
      </c>
      <c r="I7" s="2"/>
      <c r="J7" s="2"/>
      <c r="K7" s="2"/>
    </row>
    <row r="8" spans="1:18" ht="18" customHeight="1" x14ac:dyDescent="0.2">
      <c r="A8" s="4" t="s">
        <v>474</v>
      </c>
      <c r="B8" s="2">
        <v>202744999</v>
      </c>
      <c r="C8" s="12">
        <v>31691407</v>
      </c>
      <c r="D8" s="2">
        <f>202478343+266656</f>
        <v>202744999</v>
      </c>
      <c r="E8" s="2">
        <v>0</v>
      </c>
      <c r="F8" s="2">
        <v>0</v>
      </c>
      <c r="G8" s="2">
        <v>0</v>
      </c>
      <c r="H8" s="2">
        <f t="shared" ref="H8:H19" si="0">SUM(I8:J8)</f>
        <v>0</v>
      </c>
      <c r="I8" s="2"/>
      <c r="J8" s="2"/>
      <c r="K8" s="2"/>
      <c r="L8" s="7">
        <f t="shared" ref="L8:L17" si="1">+B8-SUM(D8:H8)-K8</f>
        <v>0</v>
      </c>
    </row>
    <row r="9" spans="1:18" ht="18" customHeight="1" x14ac:dyDescent="0.2">
      <c r="A9" s="4" t="s">
        <v>475</v>
      </c>
      <c r="B9" s="2">
        <v>183122192</v>
      </c>
      <c r="C9" s="12">
        <v>24199996</v>
      </c>
      <c r="D9" s="2">
        <v>183122192</v>
      </c>
      <c r="E9" s="2">
        <v>0</v>
      </c>
      <c r="F9" s="2">
        <v>0</v>
      </c>
      <c r="G9" s="2">
        <v>0</v>
      </c>
      <c r="H9" s="2">
        <f t="shared" ref="H9:H16" si="2">SUM(I9:J9)</f>
        <v>0</v>
      </c>
      <c r="I9" s="2"/>
      <c r="J9" s="2"/>
      <c r="K9" s="2"/>
      <c r="L9" s="7">
        <f t="shared" si="1"/>
        <v>0</v>
      </c>
    </row>
    <row r="10" spans="1:18" ht="18" customHeight="1" x14ac:dyDescent="0.2">
      <c r="A10" s="4" t="s">
        <v>476</v>
      </c>
      <c r="B10" s="2">
        <v>22251708</v>
      </c>
      <c r="C10" s="12">
        <v>9263289</v>
      </c>
      <c r="D10" s="2">
        <v>22251708</v>
      </c>
      <c r="E10" s="2">
        <v>0</v>
      </c>
      <c r="F10" s="2">
        <v>0</v>
      </c>
      <c r="G10" s="2">
        <v>0</v>
      </c>
      <c r="H10" s="2">
        <f t="shared" si="2"/>
        <v>0</v>
      </c>
      <c r="I10" s="2"/>
      <c r="J10" s="2"/>
      <c r="K10" s="2"/>
      <c r="L10" s="7">
        <f t="shared" si="1"/>
        <v>0</v>
      </c>
    </row>
    <row r="11" spans="1:18" ht="18" customHeight="1" x14ac:dyDescent="0.2">
      <c r="A11" s="4" t="s">
        <v>477</v>
      </c>
      <c r="B11" s="2">
        <v>233741029</v>
      </c>
      <c r="C11" s="12">
        <v>40607715</v>
      </c>
      <c r="D11" s="2">
        <v>233741029</v>
      </c>
      <c r="E11" s="2">
        <v>0</v>
      </c>
      <c r="F11" s="2">
        <v>0</v>
      </c>
      <c r="G11" s="2">
        <v>0</v>
      </c>
      <c r="H11" s="2">
        <f t="shared" si="2"/>
        <v>0</v>
      </c>
      <c r="I11" s="2"/>
      <c r="J11" s="2"/>
      <c r="K11" s="2"/>
      <c r="L11" s="7">
        <f t="shared" si="1"/>
        <v>0</v>
      </c>
    </row>
    <row r="12" spans="1:18" ht="18" customHeight="1" x14ac:dyDescent="0.2">
      <c r="A12" s="4" t="s">
        <v>478</v>
      </c>
      <c r="B12" s="2">
        <v>789395816</v>
      </c>
      <c r="C12" s="12">
        <v>137030493</v>
      </c>
      <c r="D12" s="2">
        <v>714227816</v>
      </c>
      <c r="E12" s="2">
        <v>0</v>
      </c>
      <c r="F12" s="2">
        <v>71768000</v>
      </c>
      <c r="G12" s="2">
        <v>1000000</v>
      </c>
      <c r="H12" s="2">
        <f t="shared" si="2"/>
        <v>0</v>
      </c>
      <c r="I12" s="2"/>
      <c r="J12" s="2"/>
      <c r="K12" s="2">
        <v>2400000</v>
      </c>
      <c r="L12" s="7">
        <f t="shared" si="1"/>
        <v>0</v>
      </c>
    </row>
    <row r="13" spans="1:18" ht="18" customHeight="1" x14ac:dyDescent="0.2">
      <c r="A13" s="4" t="s">
        <v>479</v>
      </c>
      <c r="B13" s="2">
        <v>4804858507</v>
      </c>
      <c r="C13" s="12">
        <v>554828983</v>
      </c>
      <c r="D13" s="2">
        <v>0</v>
      </c>
      <c r="E13" s="2">
        <v>3682222507</v>
      </c>
      <c r="F13" s="2">
        <v>744260000</v>
      </c>
      <c r="G13" s="2">
        <v>378376000</v>
      </c>
      <c r="H13" s="2">
        <f t="shared" si="2"/>
        <v>0</v>
      </c>
      <c r="I13" s="2"/>
      <c r="J13" s="2"/>
      <c r="K13" s="2"/>
      <c r="L13" s="7">
        <f t="shared" si="1"/>
        <v>0</v>
      </c>
    </row>
    <row r="14" spans="1:18" ht="18" customHeight="1" x14ac:dyDescent="0.2">
      <c r="A14" s="4" t="s">
        <v>480</v>
      </c>
      <c r="B14" s="2">
        <v>4269549595</v>
      </c>
      <c r="C14" s="12">
        <v>692207448</v>
      </c>
      <c r="D14" s="2">
        <v>4269549595</v>
      </c>
      <c r="E14" s="2">
        <v>0</v>
      </c>
      <c r="F14" s="2">
        <v>0</v>
      </c>
      <c r="G14" s="2">
        <v>0</v>
      </c>
      <c r="H14" s="2">
        <f t="shared" si="2"/>
        <v>0</v>
      </c>
      <c r="I14" s="2"/>
      <c r="J14" s="2"/>
      <c r="K14" s="2"/>
      <c r="L14" s="7">
        <f t="shared" si="1"/>
        <v>0</v>
      </c>
    </row>
    <row r="15" spans="1:18" ht="18" customHeight="1" x14ac:dyDescent="0.2">
      <c r="A15" s="4" t="s">
        <v>481</v>
      </c>
      <c r="B15" s="2"/>
      <c r="C15" s="12"/>
      <c r="D15" s="2"/>
      <c r="E15" s="2"/>
      <c r="F15" s="2"/>
      <c r="G15" s="2"/>
      <c r="H15" s="2">
        <f t="shared" si="2"/>
        <v>0</v>
      </c>
      <c r="I15" s="2"/>
      <c r="J15" s="2"/>
      <c r="K15" s="2"/>
      <c r="L15" s="7">
        <f t="shared" si="1"/>
        <v>0</v>
      </c>
    </row>
    <row r="16" spans="1:18" ht="18" customHeight="1" x14ac:dyDescent="0.2">
      <c r="A16" s="4" t="s">
        <v>482</v>
      </c>
      <c r="B16" s="2">
        <v>5713597890</v>
      </c>
      <c r="C16" s="12">
        <v>608942117</v>
      </c>
      <c r="D16" s="2">
        <v>5713597890</v>
      </c>
      <c r="E16" s="2"/>
      <c r="F16" s="2"/>
      <c r="G16" s="2"/>
      <c r="H16" s="2">
        <f t="shared" si="2"/>
        <v>0</v>
      </c>
      <c r="I16" s="2"/>
      <c r="J16" s="2"/>
      <c r="K16" s="2"/>
      <c r="L16" s="7">
        <f t="shared" si="1"/>
        <v>0</v>
      </c>
    </row>
    <row r="17" spans="1:15" ht="18" customHeight="1" x14ac:dyDescent="0.2">
      <c r="A17" s="4" t="s">
        <v>483</v>
      </c>
      <c r="B17" s="2">
        <v>22358505</v>
      </c>
      <c r="C17" s="12">
        <v>11780427</v>
      </c>
      <c r="D17" s="2">
        <v>22358505</v>
      </c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si="1"/>
        <v>0</v>
      </c>
    </row>
    <row r="18" spans="1:15" ht="18" customHeight="1" x14ac:dyDescent="0.2">
      <c r="A18" s="4" t="s">
        <v>484</v>
      </c>
      <c r="B18" s="2">
        <v>0</v>
      </c>
      <c r="C18" s="12"/>
      <c r="D18" s="2"/>
      <c r="E18" s="2"/>
      <c r="F18" s="2"/>
      <c r="G18" s="2"/>
      <c r="H18" s="2">
        <f t="shared" si="0"/>
        <v>0</v>
      </c>
      <c r="I18" s="2"/>
      <c r="J18" s="2"/>
      <c r="K18" s="2"/>
      <c r="L18" s="7">
        <f t="shared" ref="L18:L27" si="3">+B18-SUM(D18:H18)-K18</f>
        <v>0</v>
      </c>
    </row>
    <row r="19" spans="1:15" ht="18" customHeight="1" x14ac:dyDescent="0.2">
      <c r="A19" s="4" t="s">
        <v>485</v>
      </c>
      <c r="B19" s="2">
        <v>394252078</v>
      </c>
      <c r="C19" s="12">
        <v>50835476</v>
      </c>
      <c r="D19" s="2">
        <f>163074623-266656</f>
        <v>162807967</v>
      </c>
      <c r="E19" s="2">
        <v>214019093</v>
      </c>
      <c r="F19" s="2">
        <v>1040000</v>
      </c>
      <c r="G19" s="2"/>
      <c r="H19" s="2">
        <f t="shared" si="0"/>
        <v>0</v>
      </c>
      <c r="I19" s="2"/>
      <c r="J19" s="2"/>
      <c r="K19" s="2">
        <v>16385018</v>
      </c>
      <c r="L19" s="7">
        <f t="shared" si="3"/>
        <v>0</v>
      </c>
    </row>
    <row r="20" spans="1:15" ht="18" customHeight="1" x14ac:dyDescent="0.2">
      <c r="A20" s="4" t="s">
        <v>486</v>
      </c>
      <c r="B20" s="2"/>
      <c r="C20" s="12"/>
      <c r="D20" s="2"/>
      <c r="E20" s="2"/>
      <c r="F20" s="2"/>
      <c r="G20" s="2"/>
      <c r="H20" s="2">
        <f t="shared" ref="H20:H27" si="4">SUM(I20:J20)</f>
        <v>0</v>
      </c>
      <c r="I20" s="2"/>
      <c r="J20" s="2"/>
      <c r="K20" s="2"/>
      <c r="L20" s="7">
        <f t="shared" si="3"/>
        <v>0</v>
      </c>
    </row>
    <row r="21" spans="1:15" ht="18" customHeight="1" x14ac:dyDescent="0.2">
      <c r="A21" s="84" t="s">
        <v>487</v>
      </c>
      <c r="B21" s="2">
        <v>4190461428</v>
      </c>
      <c r="C21" s="12">
        <v>439253990</v>
      </c>
      <c r="D21" s="2">
        <v>1189494983</v>
      </c>
      <c r="E21" s="2">
        <v>3000966445</v>
      </c>
      <c r="F21" s="2"/>
      <c r="G21" s="2"/>
      <c r="H21" s="2">
        <f t="shared" si="4"/>
        <v>0</v>
      </c>
      <c r="I21" s="2"/>
      <c r="J21" s="2"/>
      <c r="K21" s="2"/>
      <c r="L21" s="7">
        <f t="shared" si="3"/>
        <v>0</v>
      </c>
    </row>
    <row r="22" spans="1:15" ht="18" customHeight="1" x14ac:dyDescent="0.2">
      <c r="A22" s="4" t="s">
        <v>468</v>
      </c>
      <c r="B22" s="2"/>
      <c r="C22" s="12"/>
      <c r="D22" s="2"/>
      <c r="E22" s="2"/>
      <c r="F22" s="2"/>
      <c r="G22" s="2"/>
      <c r="H22" s="2">
        <f t="shared" si="4"/>
        <v>0</v>
      </c>
      <c r="I22" s="2"/>
      <c r="J22" s="2"/>
      <c r="K22" s="2"/>
      <c r="L22" s="7">
        <f t="shared" si="3"/>
        <v>0</v>
      </c>
    </row>
    <row r="23" spans="1:15" ht="18" customHeight="1" x14ac:dyDescent="0.2">
      <c r="A23" s="84" t="s">
        <v>487</v>
      </c>
      <c r="B23" s="2">
        <v>38701136</v>
      </c>
      <c r="C23" s="12">
        <v>7776869</v>
      </c>
      <c r="D23" s="2">
        <v>1600069</v>
      </c>
      <c r="E23" s="2">
        <v>37101067</v>
      </c>
      <c r="F23" s="2"/>
      <c r="G23" s="2"/>
      <c r="H23" s="2">
        <f t="shared" si="4"/>
        <v>0</v>
      </c>
      <c r="I23" s="2"/>
      <c r="J23" s="2"/>
      <c r="K23" s="2"/>
      <c r="L23" s="7">
        <f t="shared" si="3"/>
        <v>0</v>
      </c>
    </row>
    <row r="24" spans="1:15" ht="18" customHeight="1" x14ac:dyDescent="0.2">
      <c r="A24" s="4" t="s">
        <v>469</v>
      </c>
      <c r="B24" s="2"/>
      <c r="C24" s="12"/>
      <c r="D24" s="2"/>
      <c r="E24" s="2"/>
      <c r="F24" s="2"/>
      <c r="G24" s="2"/>
      <c r="H24" s="2">
        <f t="shared" si="4"/>
        <v>0</v>
      </c>
      <c r="I24" s="2"/>
      <c r="J24" s="2"/>
      <c r="K24" s="2"/>
      <c r="L24" s="7">
        <f t="shared" si="3"/>
        <v>0</v>
      </c>
    </row>
    <row r="25" spans="1:15" ht="18" customHeight="1" x14ac:dyDescent="0.2">
      <c r="A25" s="84" t="s">
        <v>487</v>
      </c>
      <c r="B25" s="2">
        <v>1168552001</v>
      </c>
      <c r="C25" s="12">
        <v>57336260</v>
      </c>
      <c r="D25" s="2">
        <v>448943733</v>
      </c>
      <c r="E25" s="2">
        <v>719608268</v>
      </c>
      <c r="F25" s="2"/>
      <c r="G25" s="2"/>
      <c r="H25" s="2">
        <f t="shared" si="4"/>
        <v>0</v>
      </c>
      <c r="I25" s="2"/>
      <c r="J25" s="2"/>
      <c r="K25" s="2"/>
      <c r="L25" s="7">
        <f t="shared" si="3"/>
        <v>0</v>
      </c>
    </row>
    <row r="26" spans="1:15" ht="18" customHeight="1" x14ac:dyDescent="0.2">
      <c r="A26" s="4" t="s">
        <v>488</v>
      </c>
      <c r="B26" s="2"/>
      <c r="C26" s="12"/>
      <c r="D26" s="2"/>
      <c r="E26" s="2"/>
      <c r="F26" s="2"/>
      <c r="G26" s="2"/>
      <c r="H26" s="2">
        <f t="shared" si="4"/>
        <v>0</v>
      </c>
      <c r="I26" s="2"/>
      <c r="J26" s="2"/>
      <c r="K26" s="2"/>
      <c r="L26" s="7">
        <f t="shared" si="3"/>
        <v>0</v>
      </c>
    </row>
    <row r="27" spans="1:15" ht="18" customHeight="1" x14ac:dyDescent="0.2">
      <c r="A27" s="84" t="s">
        <v>487</v>
      </c>
      <c r="B27" s="2">
        <v>6753459662</v>
      </c>
      <c r="C27" s="12">
        <v>549145171</v>
      </c>
      <c r="D27" s="2">
        <v>4779204269</v>
      </c>
      <c r="E27" s="2">
        <v>1974255393</v>
      </c>
      <c r="F27" s="2"/>
      <c r="G27" s="2"/>
      <c r="H27" s="2">
        <f t="shared" si="4"/>
        <v>0</v>
      </c>
      <c r="I27" s="2"/>
      <c r="J27" s="2"/>
      <c r="K27" s="2"/>
      <c r="L27" s="7">
        <f t="shared" si="3"/>
        <v>0</v>
      </c>
    </row>
    <row r="28" spans="1:15" ht="18" customHeight="1" x14ac:dyDescent="0.2">
      <c r="A28" s="84"/>
      <c r="B28" s="2"/>
      <c r="C28" s="12"/>
      <c r="D28" s="2"/>
      <c r="E28" s="2"/>
      <c r="F28" s="2"/>
      <c r="G28" s="2"/>
      <c r="H28" s="2">
        <f t="shared" ref="H28" si="5">SUM(I28:J28)</f>
        <v>0</v>
      </c>
      <c r="I28" s="2"/>
      <c r="J28" s="2"/>
      <c r="K28" s="2"/>
      <c r="L28" s="7">
        <f t="shared" ref="L28" si="6">+B28-SUM(D28:H28)-K28</f>
        <v>0</v>
      </c>
      <c r="M28" s="7" t="s">
        <v>371</v>
      </c>
      <c r="N28" s="7">
        <f>+四表!E9</f>
        <v>25572146905</v>
      </c>
      <c r="O28" s="7">
        <f>+B29-C29-N28</f>
        <v>0</v>
      </c>
    </row>
    <row r="29" spans="1:15" ht="18" customHeight="1" x14ac:dyDescent="0.2">
      <c r="A29" s="6" t="s">
        <v>40</v>
      </c>
      <c r="B29" s="2">
        <f t="shared" ref="B29:K29" si="7">SUM(B7:B28)</f>
        <v>28787046546</v>
      </c>
      <c r="C29" s="12">
        <f t="shared" si="7"/>
        <v>3214899641</v>
      </c>
      <c r="D29" s="2">
        <f t="shared" si="7"/>
        <v>17943644755</v>
      </c>
      <c r="E29" s="2">
        <f t="shared" si="7"/>
        <v>9628172773</v>
      </c>
      <c r="F29" s="2">
        <f t="shared" si="7"/>
        <v>817068000</v>
      </c>
      <c r="G29" s="2">
        <f t="shared" si="7"/>
        <v>379376000</v>
      </c>
      <c r="H29" s="2">
        <f t="shared" si="7"/>
        <v>0</v>
      </c>
      <c r="I29" s="2">
        <f t="shared" si="7"/>
        <v>0</v>
      </c>
      <c r="J29" s="2">
        <f t="shared" si="7"/>
        <v>0</v>
      </c>
      <c r="K29" s="2">
        <f t="shared" si="7"/>
        <v>18785018</v>
      </c>
      <c r="L29" s="7">
        <f>+B29-SUM(D29:H29)-K29</f>
        <v>0</v>
      </c>
      <c r="M29" s="7" t="s">
        <v>372</v>
      </c>
      <c r="N29" s="7">
        <f>+四表!E15</f>
        <v>3214899641</v>
      </c>
      <c r="O29" s="7">
        <f>+C29-N29</f>
        <v>0</v>
      </c>
    </row>
    <row r="32" spans="1:15" ht="13" x14ac:dyDescent="0.2">
      <c r="K32" s="55" t="str">
        <f>+K1</f>
        <v>自治体名：常陸太田市　全体会計</v>
      </c>
    </row>
    <row r="33" spans="1:13" ht="13" x14ac:dyDescent="0.2">
      <c r="K33" s="55" t="str">
        <f>+K2</f>
        <v>年度：令和5年度</v>
      </c>
    </row>
    <row r="34" spans="1:13" ht="14" x14ac:dyDescent="0.2">
      <c r="A34" s="43" t="s">
        <v>174</v>
      </c>
    </row>
    <row r="35" spans="1:13" ht="13" x14ac:dyDescent="0.2">
      <c r="A35" s="8"/>
    </row>
    <row r="36" spans="1:13" ht="13" x14ac:dyDescent="0.2">
      <c r="I36" s="9" t="s">
        <v>94</v>
      </c>
    </row>
    <row r="37" spans="1:13" ht="33" x14ac:dyDescent="0.2">
      <c r="A37" s="13" t="s">
        <v>172</v>
      </c>
      <c r="B37" s="3" t="s">
        <v>56</v>
      </c>
      <c r="C37" s="1" t="s">
        <v>55</v>
      </c>
      <c r="D37" s="1" t="s">
        <v>54</v>
      </c>
      <c r="E37" s="1" t="s">
        <v>53</v>
      </c>
      <c r="F37" s="1" t="s">
        <v>52</v>
      </c>
      <c r="G37" s="1" t="s">
        <v>51</v>
      </c>
      <c r="H37" s="3" t="s">
        <v>50</v>
      </c>
      <c r="I37" s="1" t="s">
        <v>49</v>
      </c>
    </row>
    <row r="38" spans="1:13" ht="18" customHeight="1" x14ac:dyDescent="0.2">
      <c r="A38" s="23">
        <f>地方債の明細!B29</f>
        <v>28787046546</v>
      </c>
      <c r="B38" s="2">
        <v>22060495284</v>
      </c>
      <c r="C38" s="2">
        <v>3017799012</v>
      </c>
      <c r="D38" s="2">
        <v>3376552426</v>
      </c>
      <c r="E38" s="2">
        <v>201947473</v>
      </c>
      <c r="F38" s="2">
        <v>83666982</v>
      </c>
      <c r="G38" s="2">
        <v>22070269</v>
      </c>
      <c r="H38" s="2">
        <v>24515100</v>
      </c>
      <c r="I38" s="22"/>
      <c r="L38" s="7">
        <f>A38-SUM(B38:H38)</f>
        <v>0</v>
      </c>
    </row>
    <row r="40" spans="1:13" ht="14" x14ac:dyDescent="0.2">
      <c r="A40" s="43" t="s">
        <v>173</v>
      </c>
    </row>
    <row r="41" spans="1:13" ht="13" x14ac:dyDescent="0.2">
      <c r="A41" s="8"/>
    </row>
    <row r="42" spans="1:13" ht="13" x14ac:dyDescent="0.2">
      <c r="J42" s="9" t="s">
        <v>94</v>
      </c>
    </row>
    <row r="43" spans="1:13" ht="22" x14ac:dyDescent="0.2">
      <c r="A43" s="13" t="s">
        <v>172</v>
      </c>
      <c r="B43" s="3" t="s">
        <v>65</v>
      </c>
      <c r="C43" s="1" t="s">
        <v>64</v>
      </c>
      <c r="D43" s="1" t="s">
        <v>63</v>
      </c>
      <c r="E43" s="1" t="s">
        <v>62</v>
      </c>
      <c r="F43" s="1" t="s">
        <v>61</v>
      </c>
      <c r="G43" s="1" t="s">
        <v>60</v>
      </c>
      <c r="H43" s="1" t="s">
        <v>59</v>
      </c>
      <c r="I43" s="1" t="s">
        <v>58</v>
      </c>
      <c r="J43" s="3" t="s">
        <v>57</v>
      </c>
    </row>
    <row r="44" spans="1:13" ht="18" customHeight="1" x14ac:dyDescent="0.2">
      <c r="A44" s="23">
        <f>地方債の明細!B29</f>
        <v>28787046546</v>
      </c>
      <c r="B44" s="2">
        <v>3214899641</v>
      </c>
      <c r="C44" s="2">
        <v>3128897458</v>
      </c>
      <c r="D44" s="2">
        <v>2816803933</v>
      </c>
      <c r="E44" s="2">
        <v>2574272501</v>
      </c>
      <c r="F44" s="2">
        <v>2356148170</v>
      </c>
      <c r="G44" s="2">
        <v>8458473843</v>
      </c>
      <c r="H44" s="2">
        <v>3629112397</v>
      </c>
      <c r="I44" s="2">
        <v>1627824838</v>
      </c>
      <c r="J44" s="2">
        <v>980613765</v>
      </c>
      <c r="L44" s="7">
        <f>A44-SUM(B44:J44)</f>
        <v>0</v>
      </c>
      <c r="M44" s="7">
        <f>+B44-C29</f>
        <v>0</v>
      </c>
    </row>
    <row r="46" spans="1:13" ht="14" x14ac:dyDescent="0.2">
      <c r="A46" s="43" t="s">
        <v>177</v>
      </c>
    </row>
    <row r="47" spans="1:13" ht="13" x14ac:dyDescent="0.2">
      <c r="A47" s="8"/>
    </row>
    <row r="48" spans="1:13" ht="13" x14ac:dyDescent="0.2">
      <c r="H48" s="9" t="s">
        <v>94</v>
      </c>
    </row>
    <row r="49" spans="1:8" ht="22" x14ac:dyDescent="0.2">
      <c r="A49" s="17" t="s">
        <v>175</v>
      </c>
      <c r="B49" s="173" t="s">
        <v>66</v>
      </c>
      <c r="C49" s="174"/>
      <c r="D49" s="174"/>
      <c r="E49" s="174"/>
      <c r="F49" s="174"/>
      <c r="G49" s="174"/>
      <c r="H49" s="175"/>
    </row>
    <row r="50" spans="1:8" ht="18" customHeight="1" x14ac:dyDescent="0.2">
      <c r="A50" s="56" t="s">
        <v>151</v>
      </c>
      <c r="B50" s="170" t="s">
        <v>152</v>
      </c>
      <c r="C50" s="171"/>
      <c r="D50" s="171"/>
      <c r="E50" s="171"/>
      <c r="F50" s="171"/>
      <c r="G50" s="171"/>
      <c r="H50" s="172"/>
    </row>
    <row r="51" spans="1:8" ht="15.75" customHeight="1" x14ac:dyDescent="0.2">
      <c r="A51" s="7" t="s">
        <v>176</v>
      </c>
    </row>
  </sheetData>
  <mergeCells count="10">
    <mergeCell ref="B50:H50"/>
    <mergeCell ref="B49:H49"/>
    <mergeCell ref="G5:G6"/>
    <mergeCell ref="H5:H6"/>
    <mergeCell ref="K5:K6"/>
    <mergeCell ref="A5:A6"/>
    <mergeCell ref="B5:B6"/>
    <mergeCell ref="D5:D6"/>
    <mergeCell ref="E5:E6"/>
    <mergeCell ref="F5:F6"/>
  </mergeCells>
  <phoneticPr fontId="3"/>
  <pageMargins left="0.39370078740157483" right="0.39370078740157483" top="0.6692913385826772" bottom="0.39370078740157483" header="0.19685039370078741" footer="0.19685039370078741"/>
  <pageSetup paperSize="9" scale="74" fitToHeight="0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基礎情報</vt:lpstr>
      <vt:lpstr>四表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 </cp:lastModifiedBy>
  <cp:lastPrinted>2021-01-29T05:49:45Z</cp:lastPrinted>
  <dcterms:created xsi:type="dcterms:W3CDTF">2017-04-18T04:57:51Z</dcterms:created>
  <dcterms:modified xsi:type="dcterms:W3CDTF">2024-12-18T09:45:18Z</dcterms:modified>
</cp:coreProperties>
</file>