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T:\保健福祉部\保険年金課\国保係\税\★国保税額計算表（試算）【ホームページ・窓口対応】\簡易試算表【ホームページ掲載】\"/>
    </mc:Choice>
  </mc:AlternateContent>
  <xr:revisionPtr revIDLastSave="0" documentId="13_ncr:1_{71799EAB-9C66-4918-A057-C2BDDA34ADE1}" xr6:coauthVersionLast="36" xr6:coauthVersionMax="36" xr10:uidLastSave="{00000000-0000-0000-0000-000000000000}"/>
  <bookViews>
    <workbookView xWindow="0" yWindow="0" windowWidth="28800" windowHeight="12240" xr2:uid="{00000000-000D-0000-FFFF-FFFF00000000}"/>
  </bookViews>
  <sheets>
    <sheet name="試算" sheetId="12" r:id="rId1"/>
  </sheets>
  <definedNames>
    <definedName name="_xlnm.Print_Area" localSheetId="0">試算!$A$1:$AE$53</definedName>
    <definedName name="医療均等割">#REF!</definedName>
    <definedName name="医療限度額">#REF!</definedName>
    <definedName name="医療所得割">#REF!</definedName>
    <definedName name="医療平等割">#REF!</definedName>
    <definedName name="介護均等割">#REF!</definedName>
    <definedName name="介護限度額">#REF!</definedName>
    <definedName name="介護所得割">#REF!</definedName>
    <definedName name="基礎控除額">#REF!</definedName>
    <definedName name="給与所得者数">#REF!</definedName>
    <definedName name="軽減" localSheetId="0">試算!$E$29</definedName>
    <definedName name="後期均等割">#REF!</definedName>
    <definedName name="後期限度額">#REF!</definedName>
    <definedName name="後期所得割">#REF!</definedName>
    <definedName name="試算基準日">#REF!</definedName>
    <definedName name="被保数">#REF!</definedName>
  </definedNames>
  <calcPr calcId="191029"/>
</workbook>
</file>

<file path=xl/calcChain.xml><?xml version="1.0" encoding="utf-8"?>
<calcChain xmlns="http://schemas.openxmlformats.org/spreadsheetml/2006/main">
  <c r="I19" i="12" l="1"/>
  <c r="I18" i="12"/>
  <c r="I17" i="12"/>
  <c r="I16" i="12"/>
  <c r="I15" i="12"/>
  <c r="I14" i="12"/>
  <c r="I13" i="12"/>
  <c r="I12" i="12"/>
  <c r="AJ11" i="12" l="1"/>
  <c r="CW12" i="12" l="1"/>
  <c r="CV12" i="12"/>
  <c r="DF12" i="12"/>
  <c r="CY12" i="12" l="1"/>
  <c r="CZ12" i="12"/>
  <c r="DA12" i="12"/>
  <c r="DB12" i="12"/>
  <c r="CU12" i="12"/>
  <c r="DC12" i="12"/>
  <c r="DD12" i="12"/>
  <c r="DE12" i="12"/>
  <c r="CX12" i="12"/>
  <c r="CQ54" i="12"/>
  <c r="CX54" i="12"/>
  <c r="DE54" i="12"/>
  <c r="DL54" i="12"/>
  <c r="DS54" i="12"/>
  <c r="DZ54" i="12"/>
  <c r="DZ34" i="12"/>
  <c r="DS34" i="12"/>
  <c r="DL34" i="12"/>
  <c r="DE34" i="12"/>
  <c r="CX34" i="12"/>
  <c r="B42" i="12" l="1"/>
  <c r="B41" i="12"/>
  <c r="B40" i="12"/>
  <c r="DT16" i="12" l="1"/>
  <c r="B36" i="12" l="1"/>
  <c r="B37" i="12"/>
  <c r="B38" i="12"/>
  <c r="B39" i="12"/>
  <c r="B35" i="12"/>
  <c r="BH75" i="12" l="1"/>
  <c r="CW5" i="12"/>
  <c r="CT5" i="12"/>
  <c r="CR5" i="12"/>
  <c r="CS4" i="12"/>
  <c r="DI77" i="12"/>
  <c r="DH77" i="12"/>
  <c r="DG77" i="12"/>
  <c r="DI74" i="12"/>
  <c r="DH74" i="12"/>
  <c r="DG74" i="12"/>
  <c r="DI71" i="12"/>
  <c r="DH71" i="12"/>
  <c r="DG71" i="12"/>
  <c r="DH73" i="12"/>
  <c r="DH75" i="12" s="1"/>
  <c r="DI73" i="12"/>
  <c r="DI75" i="12" s="1"/>
  <c r="DH76" i="12"/>
  <c r="DH78" i="12" s="1"/>
  <c r="DI76" i="12"/>
  <c r="DI78" i="12" s="1"/>
  <c r="DG76" i="12"/>
  <c r="DG78" i="12" s="1"/>
  <c r="DG73" i="12"/>
  <c r="DG75" i="12" s="1"/>
  <c r="DG70" i="12"/>
  <c r="DG72" i="12" s="1"/>
  <c r="DH70" i="12"/>
  <c r="DH72" i="12" s="1"/>
  <c r="DI70" i="12"/>
  <c r="DI72" i="12" s="1"/>
  <c r="DM3" i="12"/>
  <c r="DD19" i="12"/>
  <c r="CU19" i="12"/>
  <c r="DD18" i="12"/>
  <c r="CU18" i="12"/>
  <c r="DD17" i="12"/>
  <c r="CU17" i="12"/>
  <c r="DD16" i="12"/>
  <c r="CU16" i="12"/>
  <c r="DD15" i="12"/>
  <c r="CU15" i="12"/>
  <c r="DD14" i="12"/>
  <c r="CU14" i="12"/>
  <c r="DD13" i="12"/>
  <c r="CU13" i="12"/>
  <c r="EB19" i="12"/>
  <c r="EB18" i="12"/>
  <c r="EB12" i="12"/>
  <c r="EB17" i="12"/>
  <c r="EB16" i="12"/>
  <c r="EB15" i="12"/>
  <c r="EB14" i="12"/>
  <c r="EB13" i="12"/>
  <c r="CU5" i="12" l="1"/>
  <c r="EF63" i="12" l="1"/>
  <c r="EE63" i="12"/>
  <c r="ED63" i="12"/>
  <c r="EC63" i="12"/>
  <c r="EB63" i="12"/>
  <c r="EA63" i="12"/>
  <c r="DR63" i="12"/>
  <c r="DQ63" i="12"/>
  <c r="DP63" i="12"/>
  <c r="DO63" i="12"/>
  <c r="DN63" i="12"/>
  <c r="DM63" i="12"/>
  <c r="DD63" i="12"/>
  <c r="DC63" i="12"/>
  <c r="DB63" i="12"/>
  <c r="DA63" i="12"/>
  <c r="CZ63" i="12"/>
  <c r="CY63" i="12"/>
  <c r="CH36" i="12"/>
  <c r="CH37" i="12"/>
  <c r="CH38" i="12"/>
  <c r="CH39" i="12"/>
  <c r="CH40" i="12"/>
  <c r="CH41" i="12"/>
  <c r="CH42" i="12"/>
  <c r="CH35" i="12"/>
  <c r="CB36" i="12"/>
  <c r="CB37" i="12"/>
  <c r="CB38" i="12"/>
  <c r="CB39" i="12"/>
  <c r="CB40" i="12"/>
  <c r="CB41" i="12"/>
  <c r="CB42" i="12"/>
  <c r="CB35" i="12"/>
  <c r="BV36" i="12"/>
  <c r="BV37" i="12"/>
  <c r="BV38" i="12"/>
  <c r="BV39" i="12"/>
  <c r="BV40" i="12"/>
  <c r="BV41" i="12"/>
  <c r="BV42" i="12"/>
  <c r="BV35" i="12"/>
  <c r="BQ36" i="12"/>
  <c r="BQ37" i="12"/>
  <c r="BQ38" i="12"/>
  <c r="BQ39" i="12"/>
  <c r="BQ40" i="12"/>
  <c r="BQ41" i="12"/>
  <c r="BQ42" i="12"/>
  <c r="BQ35" i="12"/>
  <c r="CH56" i="12"/>
  <c r="CH57" i="12"/>
  <c r="CH58" i="12"/>
  <c r="CH59" i="12"/>
  <c r="CH60" i="12"/>
  <c r="CH61" i="12"/>
  <c r="CH62" i="12"/>
  <c r="CH55" i="12"/>
  <c r="CB56" i="12"/>
  <c r="CB57" i="12"/>
  <c r="CB58" i="12"/>
  <c r="CB59" i="12"/>
  <c r="CB60" i="12"/>
  <c r="CB61" i="12"/>
  <c r="CB62" i="12"/>
  <c r="CB55" i="12"/>
  <c r="BV56" i="12"/>
  <c r="BV57" i="12"/>
  <c r="BV58" i="12"/>
  <c r="BV59" i="12"/>
  <c r="BV60" i="12"/>
  <c r="BV61" i="12"/>
  <c r="BV62" i="12"/>
  <c r="BV55" i="12"/>
  <c r="BQ56" i="12"/>
  <c r="BQ57" i="12"/>
  <c r="BQ58" i="12"/>
  <c r="BQ59" i="12"/>
  <c r="BT59" i="12" s="1"/>
  <c r="BQ60" i="12"/>
  <c r="BQ61" i="12"/>
  <c r="BQ62" i="12"/>
  <c r="BQ55" i="12"/>
  <c r="BV74" i="12"/>
  <c r="BV75" i="12"/>
  <c r="DA75" i="12" s="1"/>
  <c r="BV76" i="12"/>
  <c r="BV77" i="12"/>
  <c r="DA77" i="12" s="1"/>
  <c r="BV78" i="12"/>
  <c r="CW78" i="12" s="1"/>
  <c r="BV79" i="12"/>
  <c r="DA79" i="12" s="1"/>
  <c r="BV80" i="12"/>
  <c r="BV73" i="12"/>
  <c r="DA73" i="12" s="1"/>
  <c r="BQ74" i="12"/>
  <c r="BT74" i="12" s="1"/>
  <c r="BQ75" i="12"/>
  <c r="BT75" i="12" s="1"/>
  <c r="BQ76" i="12"/>
  <c r="BT76" i="12" s="1"/>
  <c r="BQ77" i="12"/>
  <c r="BT77" i="12" s="1"/>
  <c r="BQ78" i="12"/>
  <c r="BT78" i="12" s="1"/>
  <c r="BQ79" i="12"/>
  <c r="BT79" i="12" s="1"/>
  <c r="BQ80" i="12"/>
  <c r="BT80" i="12" s="1"/>
  <c r="BQ73" i="12"/>
  <c r="DT14" i="12" l="1"/>
  <c r="DT15" i="12"/>
  <c r="DT18" i="12"/>
  <c r="DT17" i="12"/>
  <c r="DT19" i="12"/>
  <c r="DT13" i="12"/>
  <c r="BT38" i="12"/>
  <c r="BT58" i="12"/>
  <c r="BT37" i="12"/>
  <c r="BT57" i="12"/>
  <c r="BT36" i="12"/>
  <c r="BT56" i="12"/>
  <c r="BT40" i="12"/>
  <c r="BT60" i="12"/>
  <c r="BT41" i="12"/>
  <c r="BT61" i="12"/>
  <c r="BT42" i="12"/>
  <c r="BT62" i="12"/>
  <c r="BT39" i="12"/>
  <c r="CE39" i="12" s="1"/>
  <c r="BL16" i="12" s="1"/>
  <c r="CZ80" i="12"/>
  <c r="CY80" i="12"/>
  <c r="CU80" i="12"/>
  <c r="CQ80" i="12"/>
  <c r="CZ76" i="12"/>
  <c r="CY76" i="12"/>
  <c r="CU76" i="12"/>
  <c r="CQ76" i="12"/>
  <c r="CZ74" i="12"/>
  <c r="CX74" i="12"/>
  <c r="CV74" i="12"/>
  <c r="CT74" i="12"/>
  <c r="CR74" i="12"/>
  <c r="CQ74" i="12"/>
  <c r="CU74" i="12"/>
  <c r="CY74" i="12"/>
  <c r="CS76" i="12"/>
  <c r="DA76" i="12"/>
  <c r="CS80" i="12"/>
  <c r="DA80" i="12"/>
  <c r="CZ78" i="12"/>
  <c r="CY78" i="12"/>
  <c r="CU78" i="12"/>
  <c r="CQ78" i="12"/>
  <c r="CS74" i="12"/>
  <c r="CW74" i="12"/>
  <c r="DA74" i="12"/>
  <c r="CW76" i="12"/>
  <c r="CS78" i="12"/>
  <c r="DA78" i="12"/>
  <c r="CW80" i="12"/>
  <c r="CR73" i="12"/>
  <c r="CT73" i="12"/>
  <c r="CV73" i="12"/>
  <c r="CX73" i="12"/>
  <c r="CZ73" i="12"/>
  <c r="CQ73" i="12"/>
  <c r="CS73" i="12"/>
  <c r="CU73" i="12"/>
  <c r="CW73" i="12"/>
  <c r="CY73" i="12"/>
  <c r="CR75" i="12"/>
  <c r="CT75" i="12"/>
  <c r="CV75" i="12"/>
  <c r="CX75" i="12"/>
  <c r="CZ75" i="12"/>
  <c r="CR77" i="12"/>
  <c r="CT77" i="12"/>
  <c r="CV77" i="12"/>
  <c r="CX77" i="12"/>
  <c r="CZ77" i="12"/>
  <c r="CR79" i="12"/>
  <c r="CT79" i="12"/>
  <c r="CV79" i="12"/>
  <c r="CX79" i="12"/>
  <c r="CZ79" i="12"/>
  <c r="CQ75" i="12"/>
  <c r="CS75" i="12"/>
  <c r="CU75" i="12"/>
  <c r="CW75" i="12"/>
  <c r="CY75" i="12"/>
  <c r="CR76" i="12"/>
  <c r="CT76" i="12"/>
  <c r="CV76" i="12"/>
  <c r="CX76" i="12"/>
  <c r="CQ77" i="12"/>
  <c r="CS77" i="12"/>
  <c r="CU77" i="12"/>
  <c r="CW77" i="12"/>
  <c r="CY77" i="12"/>
  <c r="CR78" i="12"/>
  <c r="CT78" i="12"/>
  <c r="CV78" i="12"/>
  <c r="CX78" i="12"/>
  <c r="CQ79" i="12"/>
  <c r="CS79" i="12"/>
  <c r="CU79" i="12"/>
  <c r="CW79" i="12"/>
  <c r="CY79" i="12"/>
  <c r="CR80" i="12"/>
  <c r="CT80" i="12"/>
  <c r="CV80" i="12"/>
  <c r="CX80" i="12"/>
  <c r="BY73" i="12" l="1"/>
  <c r="BY55" i="12" s="1"/>
  <c r="BY79" i="12" l="1"/>
  <c r="BY77" i="12"/>
  <c r="BY59" i="12" s="1"/>
  <c r="DL59" i="12" s="1"/>
  <c r="BY75" i="12"/>
  <c r="BY57" i="12" s="1"/>
  <c r="DL57" i="12" s="1"/>
  <c r="EF53" i="12"/>
  <c r="EE53" i="12"/>
  <c r="ED53" i="12"/>
  <c r="EC53" i="12"/>
  <c r="EB53" i="12"/>
  <c r="DY53" i="12"/>
  <c r="DX53" i="12"/>
  <c r="DW53" i="12"/>
  <c r="DV53" i="12"/>
  <c r="DU53" i="12"/>
  <c r="DR53" i="12"/>
  <c r="DQ53" i="12"/>
  <c r="DP53" i="12"/>
  <c r="DO53" i="12"/>
  <c r="DN53" i="12"/>
  <c r="DK53" i="12"/>
  <c r="DJ53" i="12"/>
  <c r="DI53" i="12"/>
  <c r="DH53" i="12"/>
  <c r="DG53" i="12"/>
  <c r="DD53" i="12"/>
  <c r="DC53" i="12"/>
  <c r="DB53" i="12"/>
  <c r="DA53" i="12"/>
  <c r="CZ53" i="12"/>
  <c r="CW53" i="12"/>
  <c r="CV53" i="12"/>
  <c r="CU53" i="12"/>
  <c r="CT53" i="12"/>
  <c r="CS53" i="12"/>
  <c r="DL52" i="12"/>
  <c r="DE52" i="12"/>
  <c r="EF33" i="12"/>
  <c r="EE33" i="12"/>
  <c r="ED33" i="12"/>
  <c r="EC33" i="12"/>
  <c r="EB33" i="12"/>
  <c r="DY33" i="12"/>
  <c r="DX33" i="12"/>
  <c r="DW33" i="12"/>
  <c r="DV33" i="12"/>
  <c r="DU33" i="12"/>
  <c r="DR33" i="12"/>
  <c r="DQ33" i="12"/>
  <c r="DP33" i="12"/>
  <c r="DO33" i="12"/>
  <c r="DN33" i="12"/>
  <c r="DK33" i="12"/>
  <c r="DJ33" i="12"/>
  <c r="DI33" i="12"/>
  <c r="DH33" i="12"/>
  <c r="DG33" i="12"/>
  <c r="DD33" i="12"/>
  <c r="DC33" i="12"/>
  <c r="DB33" i="12"/>
  <c r="DA33" i="12"/>
  <c r="CZ33" i="12"/>
  <c r="CW33" i="12"/>
  <c r="CV33" i="12"/>
  <c r="CU33" i="12"/>
  <c r="CT33" i="12"/>
  <c r="CS33" i="12"/>
  <c r="DL32" i="12"/>
  <c r="DE32" i="12"/>
  <c r="BO20" i="12"/>
  <c r="DR11" i="12"/>
  <c r="DI11" i="12"/>
  <c r="DE11" i="12"/>
  <c r="CV11" i="12"/>
  <c r="BD6" i="12"/>
  <c r="BD4" i="12"/>
  <c r="AG1" i="12"/>
  <c r="CV19" i="12" l="1"/>
  <c r="CV17" i="12"/>
  <c r="CV18" i="12"/>
  <c r="CV16" i="12"/>
  <c r="DE19" i="12"/>
  <c r="DE17" i="12"/>
  <c r="DE18" i="12"/>
  <c r="DE16" i="12"/>
  <c r="DE14" i="12"/>
  <c r="DE15" i="12"/>
  <c r="DE13" i="12"/>
  <c r="CV15" i="12"/>
  <c r="CV14" i="12"/>
  <c r="CV13" i="12"/>
  <c r="DF11" i="12"/>
  <c r="CW11" i="12"/>
  <c r="CX57" i="12"/>
  <c r="DS57" i="12"/>
  <c r="DE57" i="12"/>
  <c r="CQ57" i="12"/>
  <c r="DZ57" i="12"/>
  <c r="DE59" i="12"/>
  <c r="CQ59" i="12"/>
  <c r="CX59" i="12"/>
  <c r="DS59" i="12"/>
  <c r="DZ59" i="12"/>
  <c r="BY61" i="12"/>
  <c r="DL61" i="12" s="1"/>
  <c r="BY74" i="12"/>
  <c r="BY76" i="12"/>
  <c r="BY78" i="12"/>
  <c r="BY80" i="12"/>
  <c r="EB11" i="12"/>
  <c r="DJ11" i="12"/>
  <c r="DS11" i="12"/>
  <c r="CW19" i="12" l="1"/>
  <c r="CW17" i="12"/>
  <c r="CW18" i="12"/>
  <c r="CW16" i="12"/>
  <c r="DF19" i="12"/>
  <c r="DF17" i="12"/>
  <c r="DF18" i="12"/>
  <c r="DF16" i="12"/>
  <c r="CW15" i="12"/>
  <c r="CW14" i="12"/>
  <c r="CW13" i="12"/>
  <c r="DF15" i="12"/>
  <c r="DF14" i="12"/>
  <c r="DF13" i="12"/>
  <c r="CX11" i="12"/>
  <c r="DE61" i="12"/>
  <c r="CQ61" i="12"/>
  <c r="CX61" i="12"/>
  <c r="DZ61" i="12"/>
  <c r="DS61" i="12"/>
  <c r="EE59" i="12"/>
  <c r="EC59" i="12"/>
  <c r="EA59" i="12"/>
  <c r="EF59" i="12"/>
  <c r="EB59" i="12"/>
  <c r="ED59" i="12"/>
  <c r="DC59" i="12"/>
  <c r="DA59" i="12"/>
  <c r="CY59" i="12"/>
  <c r="DD59" i="12"/>
  <c r="CZ59" i="12"/>
  <c r="DB59" i="12"/>
  <c r="CW59" i="12"/>
  <c r="CU59" i="12"/>
  <c r="CS59" i="12"/>
  <c r="CV59" i="12"/>
  <c r="CR59" i="12"/>
  <c r="CT59" i="12"/>
  <c r="EF57" i="12"/>
  <c r="ED57" i="12"/>
  <c r="EB57" i="12"/>
  <c r="EE57" i="12"/>
  <c r="EC57" i="12"/>
  <c r="EA57" i="12"/>
  <c r="DJ57" i="12"/>
  <c r="DH57" i="12"/>
  <c r="DF57" i="12"/>
  <c r="DK57" i="12"/>
  <c r="DI57" i="12"/>
  <c r="DG57" i="12"/>
  <c r="DD57" i="12"/>
  <c r="DB57" i="12"/>
  <c r="CZ57" i="12"/>
  <c r="DC57" i="12"/>
  <c r="DA57" i="12"/>
  <c r="CY57" i="12"/>
  <c r="DY59" i="12"/>
  <c r="DW59" i="12"/>
  <c r="DU59" i="12"/>
  <c r="DX59" i="12"/>
  <c r="DT59" i="12"/>
  <c r="DV59" i="12"/>
  <c r="DQ59" i="12"/>
  <c r="DO59" i="12"/>
  <c r="DM59" i="12"/>
  <c r="DP59" i="12"/>
  <c r="DR59" i="12"/>
  <c r="DN59" i="12"/>
  <c r="DK59" i="12"/>
  <c r="DI59" i="12"/>
  <c r="DG59" i="12"/>
  <c r="DH59" i="12"/>
  <c r="DJ59" i="12"/>
  <c r="DF59" i="12"/>
  <c r="CV57" i="12"/>
  <c r="CT57" i="12"/>
  <c r="CR57" i="12"/>
  <c r="CW57" i="12"/>
  <c r="CU57" i="12"/>
  <c r="CS57" i="12"/>
  <c r="DX57" i="12"/>
  <c r="DV57" i="12"/>
  <c r="DT57" i="12"/>
  <c r="DY57" i="12"/>
  <c r="DW57" i="12"/>
  <c r="DU57" i="12"/>
  <c r="DR57" i="12"/>
  <c r="DP57" i="12"/>
  <c r="DN57" i="12"/>
  <c r="DQ57" i="12"/>
  <c r="DO57" i="12"/>
  <c r="DM57" i="12"/>
  <c r="BY62" i="12"/>
  <c r="DL62" i="12" s="1"/>
  <c r="BY58" i="12"/>
  <c r="DL58" i="12" s="1"/>
  <c r="BY60" i="12"/>
  <c r="DL60" i="12" s="1"/>
  <c r="BY56" i="12"/>
  <c r="DL56" i="12" s="1"/>
  <c r="DK11" i="12"/>
  <c r="CX19" i="12" l="1"/>
  <c r="CX17" i="12"/>
  <c r="CX18" i="12"/>
  <c r="CX16" i="12"/>
  <c r="CX15" i="12"/>
  <c r="CX14" i="12"/>
  <c r="CX13" i="12"/>
  <c r="CY11" i="12"/>
  <c r="DY61" i="12"/>
  <c r="DW61" i="12"/>
  <c r="DU61" i="12"/>
  <c r="DX61" i="12"/>
  <c r="DT61" i="12"/>
  <c r="DV61" i="12"/>
  <c r="DC61" i="12"/>
  <c r="DA61" i="12"/>
  <c r="CY61" i="12"/>
  <c r="DD61" i="12"/>
  <c r="CZ61" i="12"/>
  <c r="DB61" i="12"/>
  <c r="CW61" i="12"/>
  <c r="CU61" i="12"/>
  <c r="CS61" i="12"/>
  <c r="CV61" i="12"/>
  <c r="CR61" i="12"/>
  <c r="CT61" i="12"/>
  <c r="DE56" i="12"/>
  <c r="CQ56" i="12"/>
  <c r="CX56" i="12"/>
  <c r="DZ56" i="12"/>
  <c r="DS56" i="12"/>
  <c r="CX60" i="12"/>
  <c r="DS60" i="12"/>
  <c r="CQ60" i="12"/>
  <c r="DE60" i="12"/>
  <c r="DZ60" i="12"/>
  <c r="DE58" i="12"/>
  <c r="CQ58" i="12"/>
  <c r="CX58" i="12"/>
  <c r="DS58" i="12"/>
  <c r="DZ58" i="12"/>
  <c r="CX62" i="12"/>
  <c r="DS62" i="12"/>
  <c r="CQ62" i="12"/>
  <c r="DE62" i="12"/>
  <c r="DZ62" i="12"/>
  <c r="EE61" i="12"/>
  <c r="EC61" i="12"/>
  <c r="EA61" i="12"/>
  <c r="EF61" i="12"/>
  <c r="EB61" i="12"/>
  <c r="ED61" i="12"/>
  <c r="DQ61" i="12"/>
  <c r="DO61" i="12"/>
  <c r="DM61" i="12"/>
  <c r="DP61" i="12"/>
  <c r="DR61" i="12"/>
  <c r="DN61" i="12"/>
  <c r="DK61" i="12"/>
  <c r="DI61" i="12"/>
  <c r="DG61" i="12"/>
  <c r="DH61" i="12"/>
  <c r="DJ61" i="12"/>
  <c r="DF61" i="12"/>
  <c r="DL11" i="12"/>
  <c r="CY19" i="12" l="1"/>
  <c r="CY18" i="12"/>
  <c r="CY16" i="12"/>
  <c r="CY17" i="12"/>
  <c r="CY14" i="12"/>
  <c r="CY13" i="12"/>
  <c r="CY15" i="12"/>
  <c r="CZ11" i="12"/>
  <c r="EF62" i="12"/>
  <c r="ED62" i="12"/>
  <c r="EB62" i="12"/>
  <c r="EE62" i="12"/>
  <c r="EA62" i="12"/>
  <c r="EC62" i="12"/>
  <c r="CV62" i="12"/>
  <c r="CT62" i="12"/>
  <c r="CR62" i="12"/>
  <c r="CU62" i="12"/>
  <c r="CW62" i="12"/>
  <c r="CS62" i="12"/>
  <c r="DD62" i="12"/>
  <c r="DB62" i="12"/>
  <c r="CZ62" i="12"/>
  <c r="DC62" i="12"/>
  <c r="CY62" i="12"/>
  <c r="DA62" i="12"/>
  <c r="EF58" i="12"/>
  <c r="EE58" i="12"/>
  <c r="EC58" i="12"/>
  <c r="EA58" i="12"/>
  <c r="ED58" i="12"/>
  <c r="EB58" i="12"/>
  <c r="DC58" i="12"/>
  <c r="DA58" i="12"/>
  <c r="CY58" i="12"/>
  <c r="DD58" i="12"/>
  <c r="DB58" i="12"/>
  <c r="CZ58" i="12"/>
  <c r="CW58" i="12"/>
  <c r="CU58" i="12"/>
  <c r="CS58" i="12"/>
  <c r="CV58" i="12"/>
  <c r="CT58" i="12"/>
  <c r="CR58" i="12"/>
  <c r="EF60" i="12"/>
  <c r="ED60" i="12"/>
  <c r="EB60" i="12"/>
  <c r="EE60" i="12"/>
  <c r="EA60" i="12"/>
  <c r="EC60" i="12"/>
  <c r="CV60" i="12"/>
  <c r="CT60" i="12"/>
  <c r="CR60" i="12"/>
  <c r="CU60" i="12"/>
  <c r="CW60" i="12"/>
  <c r="CS60" i="12"/>
  <c r="DD60" i="12"/>
  <c r="DB60" i="12"/>
  <c r="CZ60" i="12"/>
  <c r="DC60" i="12"/>
  <c r="CY60" i="12"/>
  <c r="DA60" i="12"/>
  <c r="DY56" i="12"/>
  <c r="DW56" i="12"/>
  <c r="DU56" i="12"/>
  <c r="DX56" i="12"/>
  <c r="DT56" i="12"/>
  <c r="DV56" i="12"/>
  <c r="DC56" i="12"/>
  <c r="DA56" i="12"/>
  <c r="CY56" i="12"/>
  <c r="DD56" i="12"/>
  <c r="CZ56" i="12"/>
  <c r="DB56" i="12"/>
  <c r="CW56" i="12"/>
  <c r="CU56" i="12"/>
  <c r="CS56" i="12"/>
  <c r="CV56" i="12"/>
  <c r="CR56" i="12"/>
  <c r="CT56" i="12"/>
  <c r="DJ62" i="12"/>
  <c r="DH62" i="12"/>
  <c r="DF62" i="12"/>
  <c r="DK62" i="12"/>
  <c r="DG62" i="12"/>
  <c r="DI62" i="12"/>
  <c r="DX62" i="12"/>
  <c r="DV62" i="12"/>
  <c r="DT62" i="12"/>
  <c r="DW62" i="12"/>
  <c r="DY62" i="12"/>
  <c r="DU62" i="12"/>
  <c r="DR62" i="12"/>
  <c r="DP62" i="12"/>
  <c r="DN62" i="12"/>
  <c r="DO62" i="12"/>
  <c r="DQ62" i="12"/>
  <c r="DM62" i="12"/>
  <c r="DY58" i="12"/>
  <c r="DW58" i="12"/>
  <c r="DU58" i="12"/>
  <c r="DX58" i="12"/>
  <c r="DV58" i="12"/>
  <c r="DT58" i="12"/>
  <c r="DQ58" i="12"/>
  <c r="DO58" i="12"/>
  <c r="DM58" i="12"/>
  <c r="DR58" i="12"/>
  <c r="DP58" i="12"/>
  <c r="DN58" i="12"/>
  <c r="DK58" i="12"/>
  <c r="DI58" i="12"/>
  <c r="DG58" i="12"/>
  <c r="DJ58" i="12"/>
  <c r="DH58" i="12"/>
  <c r="DF58" i="12"/>
  <c r="DJ60" i="12"/>
  <c r="DH60" i="12"/>
  <c r="DF60" i="12"/>
  <c r="DK60" i="12"/>
  <c r="DG60" i="12"/>
  <c r="DI60" i="12"/>
  <c r="DX60" i="12"/>
  <c r="DV60" i="12"/>
  <c r="DT60" i="12"/>
  <c r="DW60" i="12"/>
  <c r="DY60" i="12"/>
  <c r="DU60" i="12"/>
  <c r="DR60" i="12"/>
  <c r="DP60" i="12"/>
  <c r="DN60" i="12"/>
  <c r="DO60" i="12"/>
  <c r="DQ60" i="12"/>
  <c r="DM60" i="12"/>
  <c r="EE56" i="12"/>
  <c r="EC56" i="12"/>
  <c r="EA56" i="12"/>
  <c r="EF56" i="12"/>
  <c r="EB56" i="12"/>
  <c r="ED56" i="12"/>
  <c r="DQ56" i="12"/>
  <c r="DO56" i="12"/>
  <c r="DM56" i="12"/>
  <c r="DP56" i="12"/>
  <c r="DR56" i="12"/>
  <c r="DN56" i="12"/>
  <c r="DK56" i="12"/>
  <c r="DI56" i="12"/>
  <c r="DG56" i="12"/>
  <c r="DH56" i="12"/>
  <c r="DJ56" i="12"/>
  <c r="DF56" i="12"/>
  <c r="CE57" i="12"/>
  <c r="CE59" i="12"/>
  <c r="CE61" i="12"/>
  <c r="DM11" i="12"/>
  <c r="CZ18" i="12" l="1"/>
  <c r="CZ16" i="12"/>
  <c r="CZ19" i="12"/>
  <c r="CZ17" i="12"/>
  <c r="CK61" i="12"/>
  <c r="T18" i="12"/>
  <c r="CE79" i="12" s="1"/>
  <c r="DB79" i="12" s="1"/>
  <c r="N18" i="12" s="1"/>
  <c r="EC18" i="12" s="1"/>
  <c r="CZ15" i="12"/>
  <c r="CZ14" i="12"/>
  <c r="CZ13" i="12"/>
  <c r="DA11" i="12"/>
  <c r="CE60" i="12"/>
  <c r="CE62" i="12"/>
  <c r="CK59" i="12"/>
  <c r="T16" i="12"/>
  <c r="CE77" i="12" s="1"/>
  <c r="DB77" i="12" s="1"/>
  <c r="N16" i="12" s="1"/>
  <c r="BM16" i="12" s="1"/>
  <c r="CE58" i="12"/>
  <c r="CK57" i="12"/>
  <c r="T14" i="12"/>
  <c r="CE75" i="12" s="1"/>
  <c r="DB75" i="12" s="1"/>
  <c r="N14" i="12" s="1"/>
  <c r="CE56" i="12"/>
  <c r="DN11" i="12"/>
  <c r="DA18" i="12" l="1"/>
  <c r="DA16" i="12"/>
  <c r="DA19" i="12"/>
  <c r="DA17" i="12"/>
  <c r="Z18" i="12"/>
  <c r="BY41" i="12"/>
  <c r="CK62" i="12"/>
  <c r="T19" i="12"/>
  <c r="CE80" i="12" s="1"/>
  <c r="DB80" i="12" s="1"/>
  <c r="N19" i="12" s="1"/>
  <c r="EC19" i="12" s="1"/>
  <c r="CK60" i="12"/>
  <c r="T17" i="12"/>
  <c r="CE78" i="12" s="1"/>
  <c r="DB78" i="12" s="1"/>
  <c r="N17" i="12" s="1"/>
  <c r="DA15" i="12"/>
  <c r="DA13" i="12"/>
  <c r="DA14" i="12"/>
  <c r="DB11" i="12"/>
  <c r="CK56" i="12"/>
  <c r="T13" i="12"/>
  <c r="CE74" i="12" s="1"/>
  <c r="DB74" i="12" s="1"/>
  <c r="N13" i="12" s="1"/>
  <c r="Z14" i="12"/>
  <c r="EC14" i="12"/>
  <c r="BY37" i="12"/>
  <c r="CK58" i="12"/>
  <c r="T15" i="12"/>
  <c r="CE76" i="12" s="1"/>
  <c r="DB76" i="12" s="1"/>
  <c r="N15" i="12" s="1"/>
  <c r="Z15" i="12" s="1"/>
  <c r="EC16" i="12"/>
  <c r="BY39" i="12"/>
  <c r="Z16" i="12"/>
  <c r="DO11" i="12"/>
  <c r="DB18" i="12" l="1"/>
  <c r="DB16" i="12"/>
  <c r="DB19" i="12"/>
  <c r="DB17" i="12"/>
  <c r="DE41" i="12"/>
  <c r="CX41" i="12"/>
  <c r="CQ41" i="12"/>
  <c r="DL41" i="12"/>
  <c r="DS41" i="12"/>
  <c r="DZ41" i="12"/>
  <c r="BY40" i="12"/>
  <c r="EC17" i="12"/>
  <c r="Z17" i="12"/>
  <c r="Z19" i="12"/>
  <c r="BY42" i="12"/>
  <c r="DZ18" i="12"/>
  <c r="AK41" i="12"/>
  <c r="AK54" i="12" s="1"/>
  <c r="DY18" i="12"/>
  <c r="BO18" i="12" s="1"/>
  <c r="DW18" i="12"/>
  <c r="DX18" i="12"/>
  <c r="AK39" i="12"/>
  <c r="AK52" i="12" s="1"/>
  <c r="AK37" i="12"/>
  <c r="AK50" i="12" s="1"/>
  <c r="DB15" i="12"/>
  <c r="DB14" i="12"/>
  <c r="DB13" i="12"/>
  <c r="DW16" i="12"/>
  <c r="DY16" i="12"/>
  <c r="DZ16" i="12"/>
  <c r="DX16" i="12"/>
  <c r="BO16" i="12" s="1"/>
  <c r="DW14" i="12"/>
  <c r="BO14" i="12" s="1"/>
  <c r="DY14" i="12"/>
  <c r="DZ14" i="12"/>
  <c r="DX14" i="12"/>
  <c r="DC11" i="12"/>
  <c r="Z13" i="12"/>
  <c r="BY36" i="12"/>
  <c r="EC13" i="12"/>
  <c r="DS39" i="12"/>
  <c r="DL39" i="12"/>
  <c r="CX39" i="12"/>
  <c r="DZ39" i="12"/>
  <c r="DE39" i="12"/>
  <c r="CQ39" i="12"/>
  <c r="BY38" i="12"/>
  <c r="AK38" i="12"/>
  <c r="AK51" i="12" s="1"/>
  <c r="EC15" i="12"/>
  <c r="DS37" i="12"/>
  <c r="DL37" i="12"/>
  <c r="DE37" i="12"/>
  <c r="CX37" i="12"/>
  <c r="DZ37" i="12"/>
  <c r="CQ37" i="12"/>
  <c r="DP11" i="12"/>
  <c r="DC18" i="12" l="1"/>
  <c r="CT18" i="12" s="1"/>
  <c r="CB18" i="12" s="1"/>
  <c r="DC19" i="12"/>
  <c r="CT19" i="12" s="1"/>
  <c r="DC17" i="12"/>
  <c r="CT17" i="12" s="1"/>
  <c r="DC16" i="12"/>
  <c r="CT16" i="12" s="1"/>
  <c r="BV16" i="12" s="1"/>
  <c r="W39" i="12" s="1"/>
  <c r="EB41" i="12"/>
  <c r="ED41" i="12"/>
  <c r="EF41" i="12"/>
  <c r="EC41" i="12"/>
  <c r="EA41" i="12"/>
  <c r="EE41" i="12"/>
  <c r="CQ40" i="12"/>
  <c r="CX40" i="12"/>
  <c r="DL40" i="12"/>
  <c r="DE40" i="12"/>
  <c r="DS40" i="12"/>
  <c r="DZ40" i="12"/>
  <c r="DW41" i="12"/>
  <c r="DY41" i="12"/>
  <c r="DT41" i="12"/>
  <c r="DX41" i="12"/>
  <c r="DV41" i="12"/>
  <c r="DU41" i="12"/>
  <c r="DR41" i="12"/>
  <c r="DO41" i="12"/>
  <c r="DM41" i="12"/>
  <c r="DQ41" i="12"/>
  <c r="DN41" i="12"/>
  <c r="DP41" i="12"/>
  <c r="CQ42" i="12"/>
  <c r="CX42" i="12"/>
  <c r="DL42" i="12"/>
  <c r="DZ42" i="12"/>
  <c r="DS42" i="12"/>
  <c r="DE42" i="12"/>
  <c r="CR41" i="12"/>
  <c r="CW41" i="12"/>
  <c r="CU41" i="12"/>
  <c r="CS41" i="12"/>
  <c r="CV41" i="12"/>
  <c r="CT41" i="12"/>
  <c r="DD41" i="12"/>
  <c r="DB41" i="12"/>
  <c r="CZ41" i="12"/>
  <c r="DC41" i="12"/>
  <c r="DA41" i="12"/>
  <c r="CY41" i="12"/>
  <c r="DF41" i="12"/>
  <c r="DJ41" i="12"/>
  <c r="DH41" i="12"/>
  <c r="DG41" i="12"/>
  <c r="DI41" i="12"/>
  <c r="DK41" i="12"/>
  <c r="DY19" i="12"/>
  <c r="AK42" i="12"/>
  <c r="DZ19" i="12"/>
  <c r="DW19" i="12"/>
  <c r="DX19" i="12"/>
  <c r="DX17" i="12"/>
  <c r="DZ17" i="12"/>
  <c r="DY17" i="12"/>
  <c r="DW17" i="12"/>
  <c r="AK40" i="12"/>
  <c r="EA18" i="12"/>
  <c r="AN41" i="12" s="1"/>
  <c r="AK36" i="12"/>
  <c r="AK49" i="12" s="1"/>
  <c r="DC14" i="12"/>
  <c r="CT14" i="12" s="1"/>
  <c r="BV14" i="12" s="1"/>
  <c r="W37" i="12" s="1"/>
  <c r="DC15" i="12"/>
  <c r="CT15" i="12" s="1"/>
  <c r="DC13" i="12"/>
  <c r="CT13" i="12" s="1"/>
  <c r="EA16" i="12"/>
  <c r="EA14" i="12"/>
  <c r="DW15" i="12"/>
  <c r="DY15" i="12"/>
  <c r="DZ15" i="12"/>
  <c r="DX15" i="12"/>
  <c r="DW13" i="12"/>
  <c r="DY13" i="12"/>
  <c r="DZ13" i="12"/>
  <c r="DX13" i="12"/>
  <c r="DZ36" i="12"/>
  <c r="DL36" i="12"/>
  <c r="DE36" i="12"/>
  <c r="CQ36" i="12"/>
  <c r="DS36" i="12"/>
  <c r="CX36" i="12"/>
  <c r="CT37" i="12"/>
  <c r="CW37" i="12"/>
  <c r="CS37" i="12"/>
  <c r="CV37" i="12"/>
  <c r="CR37" i="12"/>
  <c r="CU37" i="12"/>
  <c r="DD37" i="12"/>
  <c r="CZ37" i="12"/>
  <c r="DA37" i="12"/>
  <c r="CY37" i="12"/>
  <c r="DB37" i="12"/>
  <c r="DC37" i="12"/>
  <c r="DN37" i="12"/>
  <c r="DR37" i="12"/>
  <c r="DO37" i="12"/>
  <c r="DP37" i="12"/>
  <c r="DM37" i="12"/>
  <c r="DQ37" i="12"/>
  <c r="EB37" i="12"/>
  <c r="EF37" i="12"/>
  <c r="EC37" i="12"/>
  <c r="ED37" i="12"/>
  <c r="EA37" i="12"/>
  <c r="EE37" i="12"/>
  <c r="DI37" i="12"/>
  <c r="DF37" i="12"/>
  <c r="DJ37" i="12"/>
  <c r="DG37" i="12"/>
  <c r="DK37" i="12"/>
  <c r="DH37" i="12"/>
  <c r="DU37" i="12"/>
  <c r="DY37" i="12"/>
  <c r="DV37" i="12"/>
  <c r="DW37" i="12"/>
  <c r="DT37" i="12"/>
  <c r="DX37" i="12"/>
  <c r="CX38" i="12"/>
  <c r="DE38" i="12"/>
  <c r="CQ38" i="12"/>
  <c r="DZ38" i="12"/>
  <c r="DL38" i="12"/>
  <c r="DS38" i="12"/>
  <c r="DI39" i="12"/>
  <c r="DF39" i="12"/>
  <c r="DJ39" i="12"/>
  <c r="DG39" i="12"/>
  <c r="DK39" i="12"/>
  <c r="DH39" i="12"/>
  <c r="DD39" i="12"/>
  <c r="CZ39" i="12"/>
  <c r="DA39" i="12"/>
  <c r="DC39" i="12"/>
  <c r="DB39" i="12"/>
  <c r="CY39" i="12"/>
  <c r="DW39" i="12"/>
  <c r="DT39" i="12"/>
  <c r="DX39" i="12"/>
  <c r="DU39" i="12"/>
  <c r="DY39" i="12"/>
  <c r="DV39" i="12"/>
  <c r="CT39" i="12"/>
  <c r="CW39" i="12"/>
  <c r="CS39" i="12"/>
  <c r="CV39" i="12"/>
  <c r="CR39" i="12"/>
  <c r="CU39" i="12"/>
  <c r="ED39" i="12"/>
  <c r="EA39" i="12"/>
  <c r="EE39" i="12"/>
  <c r="EB39" i="12"/>
  <c r="EF39" i="12"/>
  <c r="EC39" i="12"/>
  <c r="DP39" i="12"/>
  <c r="DM39" i="12"/>
  <c r="DQ39" i="12"/>
  <c r="DN39" i="12"/>
  <c r="DR39" i="12"/>
  <c r="DO39" i="12"/>
  <c r="CB16" i="12" l="1"/>
  <c r="AV65" i="12" s="1"/>
  <c r="AC39" i="12" s="1"/>
  <c r="BR16" i="12"/>
  <c r="E39" i="12" s="1"/>
  <c r="BZ16" i="12"/>
  <c r="AV52" i="12" s="1"/>
  <c r="T39" i="12" s="1"/>
  <c r="BZ18" i="12"/>
  <c r="AV54" i="12" s="1"/>
  <c r="T41" i="12" s="1"/>
  <c r="BV18" i="12"/>
  <c r="W41" i="12" s="1"/>
  <c r="BO17" i="12"/>
  <c r="BV17" i="12" s="1"/>
  <c r="W40" i="12" s="1"/>
  <c r="CB14" i="12"/>
  <c r="AV63" i="12" s="1"/>
  <c r="AC37" i="12" s="1"/>
  <c r="BO19" i="12"/>
  <c r="BZ19" i="12" s="1"/>
  <c r="AV55" i="12" s="1"/>
  <c r="T42" i="12" s="1"/>
  <c r="CE41" i="12"/>
  <c r="BL18" i="12" s="1"/>
  <c r="BM18" i="12" s="1"/>
  <c r="DI42" i="12"/>
  <c r="DK42" i="12"/>
  <c r="DG42" i="12"/>
  <c r="DH42" i="12"/>
  <c r="DF42" i="12"/>
  <c r="DJ42" i="12"/>
  <c r="CV40" i="12"/>
  <c r="CT40" i="12"/>
  <c r="CR40" i="12"/>
  <c r="CW40" i="12"/>
  <c r="CU40" i="12"/>
  <c r="CS40" i="12"/>
  <c r="DV42" i="12"/>
  <c r="DT42" i="12"/>
  <c r="DX42" i="12"/>
  <c r="DY42" i="12"/>
  <c r="DU42" i="12"/>
  <c r="DW42" i="12"/>
  <c r="EB42" i="12"/>
  <c r="ED42" i="12"/>
  <c r="EF42" i="12"/>
  <c r="EA42" i="12"/>
  <c r="EE42" i="12"/>
  <c r="EC42" i="12"/>
  <c r="EF40" i="12"/>
  <c r="EA40" i="12"/>
  <c r="EE40" i="12"/>
  <c r="EC40" i="12"/>
  <c r="ED40" i="12"/>
  <c r="EB40" i="12"/>
  <c r="DO42" i="12"/>
  <c r="DN42" i="12"/>
  <c r="DQ42" i="12"/>
  <c r="DP42" i="12"/>
  <c r="DM42" i="12"/>
  <c r="DR42" i="12"/>
  <c r="DU40" i="12"/>
  <c r="DW40" i="12"/>
  <c r="DY40" i="12"/>
  <c r="DV40" i="12"/>
  <c r="DT40" i="12"/>
  <c r="DX40" i="12"/>
  <c r="DA42" i="12"/>
  <c r="CY42" i="12"/>
  <c r="DB42" i="12"/>
  <c r="DD42" i="12"/>
  <c r="CZ42" i="12"/>
  <c r="DC42" i="12"/>
  <c r="DG40" i="12"/>
  <c r="DI40" i="12"/>
  <c r="DK40" i="12"/>
  <c r="DJ40" i="12"/>
  <c r="DH40" i="12"/>
  <c r="DF40" i="12"/>
  <c r="CT42" i="12"/>
  <c r="CV42" i="12"/>
  <c r="CS42" i="12"/>
  <c r="CR42" i="12"/>
  <c r="CW42" i="12"/>
  <c r="CU42" i="12"/>
  <c r="DQ40" i="12"/>
  <c r="DO40" i="12"/>
  <c r="DM40" i="12"/>
  <c r="DN40" i="12"/>
  <c r="DP40" i="12"/>
  <c r="DR40" i="12"/>
  <c r="CY40" i="12"/>
  <c r="DD40" i="12"/>
  <c r="DA40" i="12"/>
  <c r="DB40" i="12"/>
  <c r="DC40" i="12"/>
  <c r="CZ40" i="12"/>
  <c r="AK53" i="12"/>
  <c r="EA17" i="12"/>
  <c r="AN40" i="12" s="1"/>
  <c r="AN53" i="12" s="1"/>
  <c r="AK55" i="12"/>
  <c r="AV67" i="12"/>
  <c r="AC41" i="12" s="1"/>
  <c r="BT18" i="12"/>
  <c r="N41" i="12" s="1"/>
  <c r="AQ41" i="12"/>
  <c r="AQ54" i="12" s="1"/>
  <c r="AN54" i="12"/>
  <c r="EA19" i="12"/>
  <c r="AN42" i="12" s="1"/>
  <c r="AN55" i="12" s="1"/>
  <c r="BR18" i="12"/>
  <c r="E41" i="12" s="1"/>
  <c r="BT16" i="12"/>
  <c r="N39" i="12" s="1"/>
  <c r="BO13" i="12"/>
  <c r="CB13" i="12" s="1"/>
  <c r="AV62" i="12" s="1"/>
  <c r="AC36" i="12" s="1"/>
  <c r="BO15" i="12"/>
  <c r="CB15" i="12" s="1"/>
  <c r="AV64" i="12" s="1"/>
  <c r="AC38" i="12" s="1"/>
  <c r="AN39" i="12"/>
  <c r="AN37" i="12"/>
  <c r="EA13" i="12"/>
  <c r="EA15" i="12"/>
  <c r="DB36" i="12"/>
  <c r="DC36" i="12"/>
  <c r="CY36" i="12"/>
  <c r="DD36" i="12"/>
  <c r="CZ36" i="12"/>
  <c r="DA36" i="12"/>
  <c r="CT36" i="12"/>
  <c r="CW36" i="12"/>
  <c r="CS36" i="12"/>
  <c r="CV36" i="12"/>
  <c r="CR36" i="12"/>
  <c r="CU36" i="12"/>
  <c r="DP36" i="12"/>
  <c r="DM36" i="12"/>
  <c r="DQ36" i="12"/>
  <c r="DN36" i="12"/>
  <c r="DR36" i="12"/>
  <c r="DO36" i="12"/>
  <c r="DW36" i="12"/>
  <c r="DT36" i="12"/>
  <c r="DX36" i="12"/>
  <c r="DU36" i="12"/>
  <c r="DY36" i="12"/>
  <c r="DV36" i="12"/>
  <c r="DI36" i="12"/>
  <c r="DF36" i="12"/>
  <c r="DJ36" i="12"/>
  <c r="DG36" i="12"/>
  <c r="DK36" i="12"/>
  <c r="DH36" i="12"/>
  <c r="ED36" i="12"/>
  <c r="EA36" i="12"/>
  <c r="EE36" i="12"/>
  <c r="EB36" i="12"/>
  <c r="EF36" i="12"/>
  <c r="EC36" i="12"/>
  <c r="CE37" i="12"/>
  <c r="DU38" i="12"/>
  <c r="DY38" i="12"/>
  <c r="DV38" i="12"/>
  <c r="DW38" i="12"/>
  <c r="DT38" i="12"/>
  <c r="DX38" i="12"/>
  <c r="EB38" i="12"/>
  <c r="EF38" i="12"/>
  <c r="EC38" i="12"/>
  <c r="ED38" i="12"/>
  <c r="EA38" i="12"/>
  <c r="EE38" i="12"/>
  <c r="DI38" i="12"/>
  <c r="DF38" i="12"/>
  <c r="DJ38" i="12"/>
  <c r="DG38" i="12"/>
  <c r="DK38" i="12"/>
  <c r="DH38" i="12"/>
  <c r="DN38" i="12"/>
  <c r="DR38" i="12"/>
  <c r="DO38" i="12"/>
  <c r="DP38" i="12"/>
  <c r="DM38" i="12"/>
  <c r="DQ38" i="12"/>
  <c r="CT38" i="12"/>
  <c r="CW38" i="12"/>
  <c r="CS38" i="12"/>
  <c r="CV38" i="12"/>
  <c r="CR38" i="12"/>
  <c r="CU38" i="12"/>
  <c r="DD38" i="12"/>
  <c r="CZ38" i="12"/>
  <c r="DA38" i="12"/>
  <c r="DC38" i="12"/>
  <c r="DB38" i="12"/>
  <c r="CY38" i="12"/>
  <c r="Z39" i="12" l="1"/>
  <c r="CB17" i="12"/>
  <c r="AV66" i="12" s="1"/>
  <c r="AC40" i="12" s="1"/>
  <c r="BZ17" i="12"/>
  <c r="AV53" i="12" s="1"/>
  <c r="T40" i="12" s="1"/>
  <c r="BR17" i="12"/>
  <c r="E40" i="12" s="1"/>
  <c r="BT17" i="12"/>
  <c r="N40" i="12" s="1"/>
  <c r="BT19" i="12"/>
  <c r="N42" i="12" s="1"/>
  <c r="BR19" i="12"/>
  <c r="E42" i="12" s="1"/>
  <c r="CK41" i="12"/>
  <c r="BV19" i="12"/>
  <c r="W42" i="12" s="1"/>
  <c r="CB19" i="12"/>
  <c r="AV68" i="12" s="1"/>
  <c r="AC42" i="12" s="1"/>
  <c r="CE40" i="12"/>
  <c r="BL17" i="12" s="1"/>
  <c r="BM17" i="12" s="1"/>
  <c r="CE42" i="12"/>
  <c r="BL19" i="12" s="1"/>
  <c r="BM19" i="12" s="1"/>
  <c r="AQ42" i="12"/>
  <c r="AQ55" i="12" s="1"/>
  <c r="AQ40" i="12"/>
  <c r="AQ53" i="12" s="1"/>
  <c r="AQ37" i="12"/>
  <c r="AQ50" i="12" s="1"/>
  <c r="AN50" i="12"/>
  <c r="AQ39" i="12"/>
  <c r="AQ52" i="12" s="1"/>
  <c r="AN52" i="12"/>
  <c r="BV15" i="12"/>
  <c r="W38" i="12" s="1"/>
  <c r="BZ15" i="12"/>
  <c r="AV51" i="12" s="1"/>
  <c r="T38" i="12" s="1"/>
  <c r="AI38" i="12"/>
  <c r="AI51" i="12" s="1"/>
  <c r="AI64" i="12" s="1"/>
  <c r="BT15" i="12"/>
  <c r="N38" i="12" s="1"/>
  <c r="BR15" i="12"/>
  <c r="E38" i="12" s="1"/>
  <c r="AN36" i="12"/>
  <c r="AN38" i="12"/>
  <c r="CK37" i="12"/>
  <c r="BL14" i="12"/>
  <c r="BM14" i="12" s="1"/>
  <c r="CK39" i="12"/>
  <c r="BV13" i="12"/>
  <c r="CE36" i="12"/>
  <c r="CE38" i="12"/>
  <c r="Z40" i="12" l="1"/>
  <c r="CK40" i="12"/>
  <c r="AK64" i="12"/>
  <c r="W36" i="12"/>
  <c r="AQ36" i="12"/>
  <c r="AQ49" i="12" s="1"/>
  <c r="AN49" i="12"/>
  <c r="AQ38" i="12"/>
  <c r="AQ51" i="12" s="1"/>
  <c r="AQ64" i="12" s="1"/>
  <c r="AN51" i="12"/>
  <c r="AN64" i="12" s="1"/>
  <c r="CK38" i="12"/>
  <c r="BL15" i="12"/>
  <c r="BM15" i="12" s="1"/>
  <c r="CK36" i="12"/>
  <c r="BL13" i="12"/>
  <c r="BM13" i="12" s="1"/>
  <c r="CK42" i="12" l="1"/>
  <c r="CH15" i="12" l="1"/>
  <c r="BB64" i="12" s="1"/>
  <c r="CH14" i="12"/>
  <c r="BB63" i="12" s="1"/>
  <c r="CH18" i="12"/>
  <c r="BB67" i="12" s="1"/>
  <c r="Z41" i="12" s="1"/>
  <c r="CH17" i="12"/>
  <c r="BB66" i="12" s="1"/>
  <c r="CH19" i="12"/>
  <c r="BB68" i="12" s="1"/>
  <c r="Z42" i="12" s="1"/>
  <c r="CH16" i="12"/>
  <c r="BB65" i="12" s="1"/>
  <c r="CF18" i="12"/>
  <c r="BB54" i="12" s="1"/>
  <c r="CF17" i="12"/>
  <c r="BB53" i="12" s="1"/>
  <c r="CF19" i="12"/>
  <c r="BB55" i="12" s="1"/>
  <c r="CF16" i="12"/>
  <c r="BB52" i="12" s="1"/>
  <c r="CF15" i="12"/>
  <c r="BB51" i="12" s="1"/>
  <c r="Z37" i="12" l="1"/>
  <c r="Q41" i="12"/>
  <c r="Z38" i="12"/>
  <c r="Q42" i="12"/>
  <c r="Q40" i="12"/>
  <c r="Q39" i="12"/>
  <c r="Q38" i="12"/>
  <c r="AY64" i="12"/>
  <c r="AY63" i="12"/>
  <c r="AY68" i="12"/>
  <c r="AY66" i="12"/>
  <c r="AY67" i="12"/>
  <c r="AY65" i="12"/>
  <c r="AY52" i="12"/>
  <c r="AY55" i="12"/>
  <c r="AY53" i="12"/>
  <c r="AY54" i="12"/>
  <c r="AY51" i="12"/>
  <c r="BX15" i="12"/>
  <c r="AV38" i="12" s="1"/>
  <c r="K38" i="12" s="1"/>
  <c r="BX18" i="12"/>
  <c r="AV41" i="12" s="1"/>
  <c r="K41" i="12" s="1"/>
  <c r="BX19" i="12"/>
  <c r="CD19" i="12" s="1"/>
  <c r="BB42" i="12" s="1"/>
  <c r="BX17" i="12"/>
  <c r="AV40" i="12" s="1"/>
  <c r="K40" i="12" s="1"/>
  <c r="BX16" i="12"/>
  <c r="AV39" i="12" s="1"/>
  <c r="K39" i="12" s="1"/>
  <c r="AI39" i="12"/>
  <c r="AI52" i="12" s="1"/>
  <c r="AI65" i="12" s="1"/>
  <c r="AK65" i="12" s="1"/>
  <c r="AI42" i="12"/>
  <c r="AI55" i="12" s="1"/>
  <c r="AI68" i="12" s="1"/>
  <c r="AQ68" i="12" s="1"/>
  <c r="AI40" i="12"/>
  <c r="AI53" i="12" s="1"/>
  <c r="AI66" i="12" s="1"/>
  <c r="AI41" i="12"/>
  <c r="AI54" i="12" s="1"/>
  <c r="AI67" i="12" s="1"/>
  <c r="AK67" i="12" s="1"/>
  <c r="DO19" i="12"/>
  <c r="DN17" i="12"/>
  <c r="DM14" i="12"/>
  <c r="DM12" i="12"/>
  <c r="DK17" i="12"/>
  <c r="DS12" i="12"/>
  <c r="DS18" i="12"/>
  <c r="DR16" i="12"/>
  <c r="DQ14" i="12"/>
  <c r="DQ12" i="12"/>
  <c r="DI17" i="12"/>
  <c r="DQ18" i="12"/>
  <c r="DP17" i="12"/>
  <c r="DN18" i="12"/>
  <c r="DR17" i="12"/>
  <c r="DH17" i="12"/>
  <c r="DH16" i="12"/>
  <c r="DP16" i="12"/>
  <c r="DO14" i="12"/>
  <c r="DN15" i="12"/>
  <c r="DM16" i="12"/>
  <c r="DL14" i="12"/>
  <c r="DL13" i="12"/>
  <c r="DK19" i="12"/>
  <c r="DJ16" i="12"/>
  <c r="DJ19" i="12"/>
  <c r="DO16" i="12"/>
  <c r="DL16" i="12"/>
  <c r="DJ14" i="12"/>
  <c r="DP14" i="12"/>
  <c r="DO18" i="12"/>
  <c r="DN12" i="12"/>
  <c r="DM15" i="12"/>
  <c r="DL17" i="12"/>
  <c r="DK14" i="12"/>
  <c r="DS15" i="12"/>
  <c r="DS14" i="12"/>
  <c r="DS13" i="12"/>
  <c r="DI19" i="12"/>
  <c r="DI14" i="12"/>
  <c r="DQ15" i="12"/>
  <c r="DQ16" i="12"/>
  <c r="DS16" i="12"/>
  <c r="DI16" i="12"/>
  <c r="DN19" i="12"/>
  <c r="DR12" i="12"/>
  <c r="DK16" i="12"/>
  <c r="DQ13" i="12"/>
  <c r="DP18" i="12"/>
  <c r="DO13" i="12"/>
  <c r="DN13" i="12"/>
  <c r="DM18" i="12"/>
  <c r="DL15" i="12"/>
  <c r="DJ13" i="12"/>
  <c r="DJ17" i="12"/>
  <c r="DJ12" i="12"/>
  <c r="DR19" i="12"/>
  <c r="DR13" i="12"/>
  <c r="DQ19" i="12"/>
  <c r="DI18" i="12"/>
  <c r="DI13" i="12"/>
  <c r="DK18" i="12"/>
  <c r="DI15" i="12"/>
  <c r="DM13" i="12"/>
  <c r="DP12" i="12"/>
  <c r="DP19" i="12"/>
  <c r="DN16" i="12"/>
  <c r="DM17" i="12"/>
  <c r="DL18" i="12"/>
  <c r="DK13" i="12"/>
  <c r="DS19" i="12"/>
  <c r="DQ17" i="12"/>
  <c r="DO12" i="12"/>
  <c r="DL12" i="12"/>
  <c r="DS17" i="12"/>
  <c r="BT73" i="12"/>
  <c r="DK12" i="12"/>
  <c r="DP15" i="12"/>
  <c r="DO17" i="12"/>
  <c r="DO15" i="12"/>
  <c r="DM19" i="12"/>
  <c r="DL19" i="12"/>
  <c r="DK15" i="12"/>
  <c r="DJ15" i="12"/>
  <c r="DR15" i="12"/>
  <c r="DI12" i="12"/>
  <c r="DR14" i="12"/>
  <c r="DP13" i="12"/>
  <c r="DN14" i="12"/>
  <c r="DJ18" i="12"/>
  <c r="DR18" i="12"/>
  <c r="DH14" i="12"/>
  <c r="BX14" i="12" s="1"/>
  <c r="AV37" i="12" s="1"/>
  <c r="K37" i="12" s="1"/>
  <c r="DH19" i="12"/>
  <c r="DH13" i="12"/>
  <c r="DH15" i="12"/>
  <c r="DH18" i="12"/>
  <c r="DH12" i="12"/>
  <c r="DT12" i="12"/>
  <c r="BZ14" i="12" l="1"/>
  <c r="AV50" i="12" s="1"/>
  <c r="T37" i="12" s="1"/>
  <c r="BR14" i="12"/>
  <c r="E37" i="12" s="1"/>
  <c r="BT14" i="12"/>
  <c r="N37" i="12" s="1"/>
  <c r="DG13" i="12"/>
  <c r="AI36" i="12" s="1"/>
  <c r="AI49" i="12" s="1"/>
  <c r="AI62" i="12" s="1"/>
  <c r="AN62" i="12" s="1"/>
  <c r="BT13" i="12"/>
  <c r="N36" i="12" s="1"/>
  <c r="BZ13" i="12"/>
  <c r="AV49" i="12" s="1"/>
  <c r="T36" i="12" s="1"/>
  <c r="BR13" i="12"/>
  <c r="E36" i="12" s="1"/>
  <c r="BX13" i="12"/>
  <c r="CD15" i="12"/>
  <c r="BB38" i="12" s="1"/>
  <c r="AY38" i="12" s="1"/>
  <c r="DG15" i="12"/>
  <c r="CD18" i="12"/>
  <c r="BB41" i="12" s="1"/>
  <c r="AY41" i="12" s="1"/>
  <c r="AV42" i="12"/>
  <c r="K42" i="12" s="1"/>
  <c r="BT35" i="12"/>
  <c r="CT12" i="12"/>
  <c r="AQ66" i="12"/>
  <c r="AN66" i="12"/>
  <c r="DG14" i="12"/>
  <c r="AI37" i="12" s="1"/>
  <c r="AI50" i="12" s="1"/>
  <c r="AI63" i="12" s="1"/>
  <c r="AQ63" i="12" s="1"/>
  <c r="DG19" i="12"/>
  <c r="CD16" i="12"/>
  <c r="BB39" i="12" s="1"/>
  <c r="AY39" i="12" s="1"/>
  <c r="H38" i="12"/>
  <c r="DG18" i="12"/>
  <c r="DG12" i="12"/>
  <c r="AI35" i="12" s="1"/>
  <c r="AI48" i="12" s="1"/>
  <c r="AI61" i="12" s="1"/>
  <c r="AK68" i="12"/>
  <c r="DG16" i="12"/>
  <c r="DG17" i="12"/>
  <c r="H39" i="12"/>
  <c r="H40" i="12"/>
  <c r="H41" i="12"/>
  <c r="BT55" i="12"/>
  <c r="AN67" i="12"/>
  <c r="AQ65" i="12"/>
  <c r="AQ67" i="12"/>
  <c r="AN68" i="12"/>
  <c r="AN65" i="12"/>
  <c r="BX12" i="12"/>
  <c r="CD17" i="12"/>
  <c r="BB40" i="12" s="1"/>
  <c r="AY40" i="12" s="1"/>
  <c r="AK66" i="12"/>
  <c r="AY42" i="12" l="1"/>
  <c r="AK62" i="12"/>
  <c r="AK63" i="12"/>
  <c r="AN63" i="12"/>
  <c r="AQ62" i="12"/>
  <c r="DZ55" i="12"/>
  <c r="DS55" i="12"/>
  <c r="CX55" i="12"/>
  <c r="CQ55" i="12"/>
  <c r="DE55" i="12"/>
  <c r="DL55" i="12"/>
  <c r="AV36" i="12"/>
  <c r="K36" i="12" s="1"/>
  <c r="H42" i="12"/>
  <c r="BX20" i="12"/>
  <c r="AV35" i="12"/>
  <c r="K35" i="12" s="1"/>
  <c r="DI55" i="12" l="1"/>
  <c r="DK55" i="12"/>
  <c r="DG55" i="12"/>
  <c r="DJ55" i="12"/>
  <c r="DH55" i="12"/>
  <c r="DF55" i="12"/>
  <c r="CR55" i="12"/>
  <c r="CW55" i="12"/>
  <c r="CV55" i="12"/>
  <c r="CS55" i="12"/>
  <c r="CU55" i="12"/>
  <c r="CT55" i="12"/>
  <c r="DY55" i="12"/>
  <c r="DU55" i="12"/>
  <c r="DX55" i="12"/>
  <c r="DT55" i="12"/>
  <c r="DW55" i="12"/>
  <c r="DV55" i="12"/>
  <c r="ED55" i="12"/>
  <c r="EC55" i="12"/>
  <c r="EF55" i="12"/>
  <c r="EB55" i="12"/>
  <c r="EE55" i="12"/>
  <c r="EA55" i="12"/>
  <c r="CY55" i="12"/>
  <c r="DA55" i="12"/>
  <c r="CZ55" i="12"/>
  <c r="DB55" i="12"/>
  <c r="DC55" i="12"/>
  <c r="DD55" i="12"/>
  <c r="DP55" i="12"/>
  <c r="DO55" i="12"/>
  <c r="DQ55" i="12"/>
  <c r="DN55" i="12"/>
  <c r="DM55" i="12"/>
  <c r="DR55" i="12"/>
  <c r="CE55" i="12" l="1"/>
  <c r="CK55" i="12" s="1"/>
  <c r="AU44" i="12"/>
  <c r="T12" i="12" l="1"/>
  <c r="CE73" i="12" s="1"/>
  <c r="DB73" i="12" s="1"/>
  <c r="N12" i="12" s="1"/>
  <c r="EC12" i="12" s="1"/>
  <c r="EC11" i="12" s="1"/>
  <c r="Z12" i="12" l="1"/>
  <c r="DZ12" i="12" s="1"/>
  <c r="BY35" i="12"/>
  <c r="DZ35" i="12" s="1"/>
  <c r="AV29" i="12"/>
  <c r="BB29" i="12"/>
  <c r="AP29" i="12"/>
  <c r="CQ35" i="12" l="1"/>
  <c r="CS35" i="12" s="1"/>
  <c r="DS35" i="12"/>
  <c r="DU35" i="12" s="1"/>
  <c r="AK35" i="12"/>
  <c r="AK48" i="12" s="1"/>
  <c r="AK61" i="12" s="1"/>
  <c r="CX35" i="12"/>
  <c r="CZ35" i="12" s="1"/>
  <c r="DW12" i="12"/>
  <c r="DL35" i="12"/>
  <c r="DO35" i="12" s="1"/>
  <c r="DE35" i="12"/>
  <c r="DI35" i="12" s="1"/>
  <c r="DY12" i="12"/>
  <c r="DX12" i="12"/>
  <c r="ED35" i="12"/>
  <c r="EB35" i="12"/>
  <c r="EC35" i="12"/>
  <c r="EE35" i="12"/>
  <c r="EA35" i="12"/>
  <c r="EF35" i="12"/>
  <c r="CT35" i="12" l="1"/>
  <c r="CU35" i="12"/>
  <c r="DT35" i="12"/>
  <c r="DV35" i="12"/>
  <c r="CW35" i="12"/>
  <c r="DY35" i="12"/>
  <c r="DX35" i="12"/>
  <c r="CV35" i="12"/>
  <c r="DW35" i="12"/>
  <c r="CR35" i="12"/>
  <c r="DD35" i="12"/>
  <c r="CY35" i="12"/>
  <c r="DA35" i="12"/>
  <c r="DK35" i="12"/>
  <c r="DF35" i="12"/>
  <c r="DG35" i="12"/>
  <c r="DJ35" i="12"/>
  <c r="DH35" i="12"/>
  <c r="DC35" i="12"/>
  <c r="DN35" i="12"/>
  <c r="EA12" i="12"/>
  <c r="AN35" i="12" s="1"/>
  <c r="BO12" i="12"/>
  <c r="DR35" i="12"/>
  <c r="DM35" i="12"/>
  <c r="DB35" i="12"/>
  <c r="DQ35" i="12"/>
  <c r="DP35" i="12"/>
  <c r="CE35" i="12" l="1"/>
  <c r="BL12" i="12" s="1"/>
  <c r="BM12" i="12" s="1"/>
  <c r="AJ29" i="12" s="1"/>
  <c r="AP30" i="12" s="1"/>
  <c r="AV30" i="12" s="1"/>
  <c r="BB30" i="12" s="1"/>
  <c r="E29" i="12" s="1"/>
  <c r="CB12" i="12"/>
  <c r="BV12" i="12"/>
  <c r="BR12" i="12"/>
  <c r="BT12" i="12"/>
  <c r="BZ12" i="12"/>
  <c r="AN48" i="12"/>
  <c r="AN61" i="12" s="1"/>
  <c r="AQ35" i="12"/>
  <c r="AQ48" i="12" s="1"/>
  <c r="AQ61" i="12" s="1"/>
  <c r="CK35" i="12" l="1"/>
  <c r="CF14" i="12"/>
  <c r="BB50" i="12" s="1"/>
  <c r="Q37" i="12" s="1"/>
  <c r="CD14" i="12"/>
  <c r="BB37" i="12" s="1"/>
  <c r="W35" i="12"/>
  <c r="BV20" i="12"/>
  <c r="AV61" i="12"/>
  <c r="AC35" i="12" s="1"/>
  <c r="AU70" i="12" s="1"/>
  <c r="CB20" i="12"/>
  <c r="AV48" i="12"/>
  <c r="T35" i="12" s="1"/>
  <c r="AU57" i="12" s="1"/>
  <c r="BZ20" i="12"/>
  <c r="BT20" i="12"/>
  <c r="N35" i="12"/>
  <c r="BR20" i="12"/>
  <c r="E35" i="12"/>
  <c r="CP6" i="12"/>
  <c r="CD12" i="12"/>
  <c r="CD13" i="12"/>
  <c r="BB36" i="12" s="1"/>
  <c r="CH13" i="12"/>
  <c r="BB62" i="12" s="1"/>
  <c r="CF13" i="12"/>
  <c r="BB49" i="12" s="1"/>
  <c r="CF12" i="12"/>
  <c r="CH12" i="12"/>
  <c r="AY50" i="12" l="1"/>
  <c r="AY37" i="12"/>
  <c r="H37" i="12"/>
  <c r="BX23" i="12"/>
  <c r="BR23" i="12"/>
  <c r="BB61" i="12"/>
  <c r="CH20" i="12"/>
  <c r="CN12" i="12" s="1"/>
  <c r="CF20" i="12"/>
  <c r="CL12" i="12" s="1"/>
  <c r="BB48" i="12"/>
  <c r="Q36" i="12"/>
  <c r="AY49" i="12"/>
  <c r="Z36" i="12"/>
  <c r="AY62" i="12"/>
  <c r="AY36" i="12"/>
  <c r="H36" i="12"/>
  <c r="BB35" i="12"/>
  <c r="CD20" i="12"/>
  <c r="CJ12" i="12" l="1"/>
  <c r="CD23" i="12"/>
  <c r="AY48" i="12"/>
  <c r="AL56" i="12" s="1"/>
  <c r="Q35" i="12"/>
  <c r="CL20" i="12"/>
  <c r="AT56" i="12"/>
  <c r="AU58" i="12" s="1"/>
  <c r="CN20" i="12"/>
  <c r="AT69" i="12"/>
  <c r="AU71" i="12" s="1"/>
  <c r="H35" i="12"/>
  <c r="AY35" i="12"/>
  <c r="AL43" i="12" s="1"/>
  <c r="Z35" i="12"/>
  <c r="AY61" i="12"/>
  <c r="AL69" i="12" s="1"/>
  <c r="BH69" i="12" s="1"/>
  <c r="BH56" i="12" l="1"/>
  <c r="P43" i="12" s="1"/>
  <c r="BH70" i="12"/>
  <c r="Y43" i="12"/>
  <c r="CJ20" i="12"/>
  <c r="AT43" i="12"/>
  <c r="AU45" i="12" s="1"/>
  <c r="BH57" i="12" l="1"/>
  <c r="CJ23" i="12"/>
  <c r="CP12" i="12"/>
  <c r="BD76" i="12" s="1"/>
  <c r="BH76" i="12" s="1"/>
  <c r="BH43" i="12"/>
  <c r="G43" i="12" l="1"/>
  <c r="Z46" i="12" s="1"/>
  <c r="Z50" i="12" s="1"/>
  <c r="BH4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秋津 良平</author>
  </authors>
  <commentList>
    <comment ref="D7" authorId="0" shapeId="0" xr:uid="{A2A0C705-5487-4F22-83E2-0132B6DA62CF}">
      <text>
        <r>
          <rPr>
            <b/>
            <sz val="9"/>
            <color indexed="81"/>
            <rFont val="MS P ゴシック"/>
            <family val="3"/>
            <charset val="128"/>
          </rPr>
          <t>令和6年度年間の額を試算
する場合は2024/4/1固定です。</t>
        </r>
      </text>
    </comment>
    <comment ref="AJ11" authorId="0" shapeId="0" xr:uid="{7B20B6D9-1BEB-47D6-A667-BF87C392C0EE}">
      <text>
        <r>
          <rPr>
            <b/>
            <sz val="9"/>
            <color indexed="81"/>
            <rFont val="MS P ゴシック"/>
            <family val="3"/>
            <charset val="128"/>
          </rPr>
          <t>2025/4/1固定です。
変更しないでください。</t>
        </r>
      </text>
    </comment>
    <comment ref="K12" authorId="0" shapeId="0" xr:uid="{E6635542-508B-4167-8A64-5A2F686FF4D9}">
      <text>
        <r>
          <rPr>
            <b/>
            <sz val="9"/>
            <color indexed="81"/>
            <rFont val="MS P ゴシック"/>
            <family val="3"/>
            <charset val="128"/>
          </rPr>
          <t>給与所得控除前の
金額を入力してください。</t>
        </r>
      </text>
    </comment>
    <comment ref="Q12" authorId="0" shapeId="0" xr:uid="{C9CF9622-5FB9-4451-A828-D61CAD224368}">
      <text>
        <r>
          <rPr>
            <b/>
            <sz val="9"/>
            <color indexed="81"/>
            <rFont val="MS P ゴシック"/>
            <family val="3"/>
            <charset val="128"/>
          </rPr>
          <t>公的年金控除前の
金額を入力してください。</t>
        </r>
        <r>
          <rPr>
            <sz val="9"/>
            <color indexed="81"/>
            <rFont val="MS P ゴシック"/>
            <family val="3"/>
            <charset val="128"/>
          </rPr>
          <t xml:space="preserve">
</t>
        </r>
      </text>
    </comment>
    <comment ref="W12" authorId="0" shapeId="0" xr:uid="{1AE1A872-06D5-4865-9482-A1E7A7CE78EF}">
      <text>
        <r>
          <rPr>
            <b/>
            <sz val="9"/>
            <color indexed="81"/>
            <rFont val="MS P ゴシック"/>
            <family val="3"/>
            <charset val="128"/>
          </rPr>
          <t>事業（農業）所得や雑所得など、必要経費差し引き後の所得金額を入力してください</t>
        </r>
      </text>
    </comment>
    <comment ref="AJ13" authorId="0" shapeId="0" xr:uid="{9595019B-8599-46D0-B74E-B3B9C6E59D9F}">
      <text>
        <r>
          <rPr>
            <b/>
            <sz val="9"/>
            <color indexed="81"/>
            <rFont val="MS P ゴシック"/>
            <family val="3"/>
            <charset val="128"/>
          </rPr>
          <t>2025/1/1固定です。
変更しないでください。</t>
        </r>
      </text>
    </comment>
    <comment ref="CQ34" authorId="0" shapeId="0" xr:uid="{C26370F3-4DBF-41CD-9DAB-8D5066F05F88}">
      <text>
        <r>
          <rPr>
            <b/>
            <sz val="9"/>
            <color indexed="81"/>
            <rFont val="MS P ゴシック"/>
            <family val="3"/>
            <charset val="128"/>
          </rPr>
          <t>ここで65歳判定している！！！！</t>
        </r>
      </text>
    </comment>
  </commentList>
</comments>
</file>

<file path=xl/sharedStrings.xml><?xml version="1.0" encoding="utf-8"?>
<sst xmlns="http://schemas.openxmlformats.org/spreadsheetml/2006/main" count="332" uniqueCount="162">
  <si>
    <t>総所得</t>
    <rPh sb="0" eb="3">
      <t>ソウショトク</t>
    </rPh>
    <phoneticPr fontId="1"/>
  </si>
  <si>
    <t>生年月日</t>
    <rPh sb="0" eb="2">
      <t>セイネン</t>
    </rPh>
    <rPh sb="2" eb="4">
      <t>ガッピ</t>
    </rPh>
    <phoneticPr fontId="1"/>
  </si>
  <si>
    <t>年齢</t>
    <rPh sb="0" eb="2">
      <t>ネンレイ</t>
    </rPh>
    <phoneticPr fontId="1"/>
  </si>
  <si>
    <t>介護判定</t>
    <rPh sb="0" eb="2">
      <t>カイゴ</t>
    </rPh>
    <rPh sb="2" eb="4">
      <t>ハンテイ</t>
    </rPh>
    <phoneticPr fontId="1"/>
  </si>
  <si>
    <t>未就学児判定</t>
    <rPh sb="0" eb="4">
      <t>ミシュウガクジ</t>
    </rPh>
    <rPh sb="4" eb="6">
      <t>ハンテイ</t>
    </rPh>
    <phoneticPr fontId="1"/>
  </si>
  <si>
    <t>所得割基礎額</t>
    <rPh sb="0" eb="2">
      <t>ショトク</t>
    </rPh>
    <rPh sb="2" eb="3">
      <t>ワリ</t>
    </rPh>
    <rPh sb="3" eb="5">
      <t>キソ</t>
    </rPh>
    <rPh sb="5" eb="6">
      <t>ガク</t>
    </rPh>
    <phoneticPr fontId="1"/>
  </si>
  <si>
    <t>医療</t>
    <rPh sb="0" eb="2">
      <t>イリョウ</t>
    </rPh>
    <phoneticPr fontId="1"/>
  </si>
  <si>
    <t>後期</t>
    <rPh sb="0" eb="2">
      <t>コウキ</t>
    </rPh>
    <phoneticPr fontId="1"/>
  </si>
  <si>
    <t>介護</t>
    <rPh sb="0" eb="2">
      <t>カイゴ</t>
    </rPh>
    <phoneticPr fontId="1"/>
  </si>
  <si>
    <t>所得割　①</t>
    <rPh sb="0" eb="2">
      <t>ショトク</t>
    </rPh>
    <rPh sb="2" eb="3">
      <t>ワリ</t>
    </rPh>
    <phoneticPr fontId="1"/>
  </si>
  <si>
    <t>均等割　②</t>
    <rPh sb="0" eb="3">
      <t>キントウワリ</t>
    </rPh>
    <phoneticPr fontId="1"/>
  </si>
  <si>
    <t>限度超過額　⑥</t>
    <rPh sb="0" eb="2">
      <t>ゲンド</t>
    </rPh>
    <rPh sb="2" eb="4">
      <t>チョウカ</t>
    </rPh>
    <rPh sb="4" eb="5">
      <t>ガク</t>
    </rPh>
    <phoneticPr fontId="1"/>
  </si>
  <si>
    <t>基礎控除判定</t>
    <rPh sb="0" eb="2">
      <t>キソ</t>
    </rPh>
    <rPh sb="2" eb="4">
      <t>コウジョ</t>
    </rPh>
    <rPh sb="4" eb="6">
      <t>ハンテイ</t>
    </rPh>
    <phoneticPr fontId="1"/>
  </si>
  <si>
    <t>年税額
①+②-④-⑥</t>
    <rPh sb="0" eb="3">
      <t>ネンゼイガク</t>
    </rPh>
    <phoneticPr fontId="1"/>
  </si>
  <si>
    <t>後期判定</t>
    <rPh sb="0" eb="2">
      <t>コウキ</t>
    </rPh>
    <rPh sb="2" eb="4">
      <t>ハンテイ</t>
    </rPh>
    <phoneticPr fontId="1"/>
  </si>
  <si>
    <t>税率</t>
    <rPh sb="0" eb="2">
      <t>ゼイリツ</t>
    </rPh>
    <phoneticPr fontId="5"/>
  </si>
  <si>
    <t>医療保険分</t>
    <rPh sb="0" eb="2">
      <t>イリョウ</t>
    </rPh>
    <rPh sb="2" eb="4">
      <t>ホケン</t>
    </rPh>
    <rPh sb="4" eb="5">
      <t>ブン</t>
    </rPh>
    <phoneticPr fontId="5"/>
  </si>
  <si>
    <t>保険料軽減</t>
    <rPh sb="0" eb="3">
      <t>ホケンリョウ</t>
    </rPh>
    <rPh sb="3" eb="5">
      <t>ケイゲン</t>
    </rPh>
    <phoneticPr fontId="5"/>
  </si>
  <si>
    <t>世帯主および被保険者の合計所得</t>
    <rPh sb="0" eb="3">
      <t>セタイヌシ</t>
    </rPh>
    <rPh sb="6" eb="10">
      <t>ヒホケンシャ</t>
    </rPh>
    <rPh sb="11" eb="13">
      <t>ゴウケイ</t>
    </rPh>
    <rPh sb="13" eb="15">
      <t>ショトク</t>
    </rPh>
    <phoneticPr fontId="5"/>
  </si>
  <si>
    <t>所得割</t>
    <rPh sb="0" eb="2">
      <t>ショトク</t>
    </rPh>
    <rPh sb="2" eb="3">
      <t>ワリ</t>
    </rPh>
    <phoneticPr fontId="5"/>
  </si>
  <si>
    <t>均等割</t>
    <rPh sb="0" eb="3">
      <t>キントウワリ</t>
    </rPh>
    <phoneticPr fontId="5"/>
  </si>
  <si>
    <t>限度額</t>
    <rPh sb="0" eb="2">
      <t>ゲンド</t>
    </rPh>
    <rPh sb="2" eb="3">
      <t>ガク</t>
    </rPh>
    <phoneticPr fontId="5"/>
  </si>
  <si>
    <t>税率</t>
    <rPh sb="0" eb="2">
      <t>ゼイリツ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</si>
  <si>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</si>
  <si>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</si>
  <si>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</si>
  <si>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</si>
  <si>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</si>
  <si>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</si>
  <si>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</si>
  <si>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</si>
  <si>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資格月数</t>
    <rPh sb="0" eb="2">
      <t>シカク</t>
    </rPh>
    <rPh sb="2" eb="4">
      <t>ツキスウ</t>
    </rPh>
    <phoneticPr fontId="1"/>
  </si>
  <si>
    <t>介護納付金分（40歳以上65歳未満〔第2号被保険者〕の国民健康保険加入者）</t>
    <rPh sb="0" eb="2">
      <t>カイゴ</t>
    </rPh>
    <rPh sb="2" eb="5">
      <t>ノウフキン</t>
    </rPh>
    <rPh sb="4" eb="5">
      <t>キン</t>
    </rPh>
    <rPh sb="5" eb="6">
      <t>ブン</t>
    </rPh>
    <rPh sb="9" eb="10">
      <t>サイ</t>
    </rPh>
    <rPh sb="10" eb="12">
      <t>イジョウ</t>
    </rPh>
    <rPh sb="14" eb="15">
      <t>サイ</t>
    </rPh>
    <rPh sb="15" eb="17">
      <t>ミマン</t>
    </rPh>
    <rPh sb="18" eb="19">
      <t>ダイ</t>
    </rPh>
    <rPh sb="20" eb="21">
      <t>ゴウ</t>
    </rPh>
    <rPh sb="21" eb="25">
      <t>ヒホケンシャ</t>
    </rPh>
    <rPh sb="27" eb="29">
      <t>コクミン</t>
    </rPh>
    <rPh sb="29" eb="31">
      <t>ケンコウ</t>
    </rPh>
    <rPh sb="31" eb="33">
      <t>ホケン</t>
    </rPh>
    <rPh sb="33" eb="35">
      <t>カニュウ</t>
    </rPh>
    <rPh sb="35" eb="36">
      <t>シャ</t>
    </rPh>
    <phoneticPr fontId="1"/>
  </si>
  <si>
    <t>後期高齢者支援金分（国民健康保険加入者全員）</t>
    <rPh sb="0" eb="2">
      <t>コウキ</t>
    </rPh>
    <rPh sb="2" eb="5">
      <t>コウレイシャ</t>
    </rPh>
    <rPh sb="5" eb="7">
      <t>シエン</t>
    </rPh>
    <rPh sb="7" eb="8">
      <t>キン</t>
    </rPh>
    <rPh sb="8" eb="9">
      <t>ブン</t>
    </rPh>
    <rPh sb="10" eb="12">
      <t>コクミン</t>
    </rPh>
    <rPh sb="12" eb="14">
      <t>ケンコウ</t>
    </rPh>
    <rPh sb="14" eb="16">
      <t>ホケン</t>
    </rPh>
    <rPh sb="16" eb="18">
      <t>カニュウ</t>
    </rPh>
    <rPh sb="18" eb="19">
      <t>シャ</t>
    </rPh>
    <rPh sb="19" eb="21">
      <t>ゼンイン</t>
    </rPh>
    <phoneticPr fontId="1"/>
  </si>
  <si>
    <t>医療保険分（国民健康保険加入者全員）</t>
    <rPh sb="0" eb="2">
      <t>イリョウ</t>
    </rPh>
    <rPh sb="2" eb="4">
      <t>ホケン</t>
    </rPh>
    <rPh sb="4" eb="5">
      <t>ブン</t>
    </rPh>
    <rPh sb="6" eb="8">
      <t>コクミン</t>
    </rPh>
    <rPh sb="8" eb="10">
      <t>ケンコウ</t>
    </rPh>
    <rPh sb="10" eb="12">
      <t>ホケン</t>
    </rPh>
    <rPh sb="12" eb="14">
      <t>カニュウ</t>
    </rPh>
    <rPh sb="14" eb="15">
      <t>シャ</t>
    </rPh>
    <rPh sb="15" eb="17">
      <t>ゼンイン</t>
    </rPh>
    <phoneticPr fontId="1"/>
  </si>
  <si>
    <t>給与収入</t>
    <rPh sb="0" eb="2">
      <t>キュウヨ</t>
    </rPh>
    <rPh sb="2" eb="4">
      <t>シュウニュウ</t>
    </rPh>
    <phoneticPr fontId="1"/>
  </si>
  <si>
    <t>給与所得額</t>
    <rPh sb="0" eb="2">
      <t>キュウヨ</t>
    </rPh>
    <rPh sb="2" eb="4">
      <t>ショトク</t>
    </rPh>
    <rPh sb="4" eb="5">
      <t>ガク</t>
    </rPh>
    <phoneticPr fontId="1"/>
  </si>
  <si>
    <t>年金収入</t>
    <rPh sb="0" eb="2">
      <t>ネンキン</t>
    </rPh>
    <rPh sb="2" eb="4">
      <t>シュウニュウ</t>
    </rPh>
    <phoneticPr fontId="1"/>
  </si>
  <si>
    <t>年金所得</t>
    <rPh sb="0" eb="2">
      <t>ネンキン</t>
    </rPh>
    <rPh sb="2" eb="4">
      <t>ショトク</t>
    </rPh>
    <phoneticPr fontId="1"/>
  </si>
  <si>
    <t>その他の所得</t>
    <rPh sb="2" eb="3">
      <t>ホカ</t>
    </rPh>
    <rPh sb="4" eb="6">
      <t>ショトク</t>
    </rPh>
    <phoneticPr fontId="1"/>
  </si>
  <si>
    <t>給与所得</t>
    <rPh sb="0" eb="2">
      <t>キュウヨ</t>
    </rPh>
    <rPh sb="2" eb="4">
      <t>ショトク</t>
    </rPh>
    <phoneticPr fontId="1"/>
  </si>
  <si>
    <t>公的年金等にかかる雑所得以外の所得に係る合計所得金額が</t>
    <rPh sb="0" eb="2">
      <t>コウテキ</t>
    </rPh>
    <rPh sb="2" eb="4">
      <t>ネンキン</t>
    </rPh>
    <rPh sb="4" eb="5">
      <t>トウ</t>
    </rPh>
    <rPh sb="9" eb="12">
      <t>ザツショトク</t>
    </rPh>
    <rPh sb="12" eb="14">
      <t>イガイ</t>
    </rPh>
    <rPh sb="15" eb="17">
      <t>ショトク</t>
    </rPh>
    <rPh sb="18" eb="19">
      <t>カカ</t>
    </rPh>
    <rPh sb="20" eb="22">
      <t>ゴウケイ</t>
    </rPh>
    <rPh sb="22" eb="24">
      <t>ショトク</t>
    </rPh>
    <rPh sb="24" eb="26">
      <t>キンガク</t>
    </rPh>
    <phoneticPr fontId="1"/>
  </si>
  <si>
    <t>円以下</t>
    <rPh sb="0" eb="1">
      <t>エン</t>
    </rPh>
    <rPh sb="1" eb="3">
      <t>イカ</t>
    </rPh>
    <phoneticPr fontId="1"/>
  </si>
  <si>
    <t>公的年金等にかかる雑所得以外の所得に係る合計所得金額が</t>
    <phoneticPr fontId="1"/>
  </si>
  <si>
    <t>円超</t>
    <rPh sb="0" eb="1">
      <t>エン</t>
    </rPh>
    <rPh sb="1" eb="2">
      <t>コ</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</si>
  <si>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</si>
  <si>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</si>
  <si>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</si>
  <si>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賦課期日</t>
    <rPh sb="0" eb="2">
      <t>フカ</t>
    </rPh>
    <rPh sb="2" eb="4">
      <t>キジツ</t>
    </rPh>
    <phoneticPr fontId="1"/>
  </si>
  <si>
    <t>軽減判定</t>
    <rPh sb="0" eb="2">
      <t>ケイゲン</t>
    </rPh>
    <rPh sb="2" eb="4">
      <t>ハンテイ</t>
    </rPh>
    <phoneticPr fontId="1"/>
  </si>
  <si>
    <t>（給与所得者等の数-1）</t>
    <phoneticPr fontId="1"/>
  </si>
  <si>
    <t>軽減判定所得</t>
    <rPh sb="0" eb="2">
      <t>ケイゲン</t>
    </rPh>
    <rPh sb="2" eb="4">
      <t>ハンテイ</t>
    </rPh>
    <rPh sb="4" eb="6">
      <t>ショトク</t>
    </rPh>
    <phoneticPr fontId="1"/>
  </si>
  <si>
    <t>7割軽減基準</t>
    <rPh sb="1" eb="2">
      <t>ワリ</t>
    </rPh>
    <rPh sb="2" eb="4">
      <t>ケイゲン</t>
    </rPh>
    <rPh sb="4" eb="6">
      <t>キジュン</t>
    </rPh>
    <phoneticPr fontId="1"/>
  </si>
  <si>
    <t>5割軽減基準</t>
    <rPh sb="1" eb="2">
      <t>ワリ</t>
    </rPh>
    <rPh sb="2" eb="4">
      <t>ケイゲン</t>
    </rPh>
    <rPh sb="4" eb="6">
      <t>キジュン</t>
    </rPh>
    <phoneticPr fontId="1"/>
  </si>
  <si>
    <t>2割軽減基準</t>
    <rPh sb="1" eb="2">
      <t>ワリ</t>
    </rPh>
    <rPh sb="2" eb="4">
      <t>ケイゲン</t>
    </rPh>
    <rPh sb="4" eb="6">
      <t>キジュン</t>
    </rPh>
    <phoneticPr fontId="1"/>
  </si>
  <si>
    <t>※65歳以上の年金所得には150,000円控除が加算されます。</t>
    <rPh sb="3" eb="4">
      <t>サイ</t>
    </rPh>
    <rPh sb="4" eb="6">
      <t>イジョウ</t>
    </rPh>
    <rPh sb="7" eb="9">
      <t>ネンキン</t>
    </rPh>
    <rPh sb="9" eb="11">
      <t>ショトク</t>
    </rPh>
    <rPh sb="20" eb="21">
      <t>エン</t>
    </rPh>
    <rPh sb="21" eb="23">
      <t>コウジョ</t>
    </rPh>
    <rPh sb="24" eb="26">
      <t>カサン</t>
    </rPh>
    <phoneticPr fontId="1"/>
  </si>
  <si>
    <t>軽減判定年金所得</t>
    <rPh sb="0" eb="2">
      <t>ケイゲン</t>
    </rPh>
    <rPh sb="2" eb="4">
      <t>ハンテイ</t>
    </rPh>
    <rPh sb="4" eb="6">
      <t>ネンキン</t>
    </rPh>
    <rPh sb="6" eb="8">
      <t>ショトク</t>
    </rPh>
    <phoneticPr fontId="1"/>
  </si>
  <si>
    <t>基礎
控除額</t>
    <rPh sb="0" eb="2">
      <t>キソ</t>
    </rPh>
    <rPh sb="3" eb="5">
      <t>コウジョ</t>
    </rPh>
    <rPh sb="5" eb="6">
      <t>ガク</t>
    </rPh>
    <phoneticPr fontId="1"/>
  </si>
  <si>
    <t>所得割
基礎額</t>
    <rPh sb="0" eb="2">
      <t>ショトク</t>
    </rPh>
    <rPh sb="2" eb="3">
      <t>ワリ</t>
    </rPh>
    <rPh sb="4" eb="6">
      <t>キソ</t>
    </rPh>
    <rPh sb="6" eb="7">
      <t>ガク</t>
    </rPh>
    <phoneticPr fontId="1"/>
  </si>
  <si>
    <t>-</t>
    <phoneticPr fontId="1"/>
  </si>
  <si>
    <t>＝</t>
    <phoneticPr fontId="1"/>
  </si>
  <si>
    <t>後期高齢者
支援分</t>
    <rPh sb="0" eb="2">
      <t>コウキ</t>
    </rPh>
    <rPh sb="2" eb="5">
      <t>コウレイシャ</t>
    </rPh>
    <rPh sb="6" eb="8">
      <t>シエン</t>
    </rPh>
    <rPh sb="8" eb="9">
      <t>ブン</t>
    </rPh>
    <phoneticPr fontId="5"/>
  </si>
  <si>
    <t>介護保険分
(40～64歳)</t>
    <rPh sb="0" eb="2">
      <t>カイゴ</t>
    </rPh>
    <rPh sb="2" eb="4">
      <t>ホケン</t>
    </rPh>
    <rPh sb="4" eb="5">
      <t>ブン</t>
    </rPh>
    <rPh sb="12" eb="13">
      <t>サイ</t>
    </rPh>
    <phoneticPr fontId="5"/>
  </si>
  <si>
    <t>低所得者・未就学児等</t>
    <rPh sb="0" eb="1">
      <t>テイ</t>
    </rPh>
    <rPh sb="1" eb="4">
      <t>ショトクシャ</t>
    </rPh>
    <rPh sb="5" eb="8">
      <t>ミシュウガク</t>
    </rPh>
    <rPh sb="8" eb="9">
      <t>ジ</t>
    </rPh>
    <rPh sb="9" eb="10">
      <t>トウ</t>
    </rPh>
    <phoneticPr fontId="1"/>
  </si>
  <si>
    <t>軽減均等割　④</t>
    <rPh sb="2" eb="5">
      <t>キントウワリ</t>
    </rPh>
    <phoneticPr fontId="1"/>
  </si>
  <si>
    <t>注：給与所得計算において、給与収入が850万円以上あり、特別障害者控除又は23歳未満の扶養親族がある場合の調整控除は計算対象外です。</t>
    <rPh sb="0" eb="1">
      <t>チュウ</t>
    </rPh>
    <rPh sb="2" eb="4">
      <t>キュウヨ</t>
    </rPh>
    <rPh sb="4" eb="6">
      <t>ショトク</t>
    </rPh>
    <rPh sb="6" eb="8">
      <t>ケイサン</t>
    </rPh>
    <rPh sb="13" eb="15">
      <t>キュウヨ</t>
    </rPh>
    <rPh sb="15" eb="17">
      <t>シュウニュウ</t>
    </rPh>
    <rPh sb="21" eb="23">
      <t>マンエン</t>
    </rPh>
    <rPh sb="23" eb="25">
      <t>イジョウ</t>
    </rPh>
    <rPh sb="28" eb="30">
      <t>トクベツ</t>
    </rPh>
    <rPh sb="30" eb="33">
      <t>ショウガイシャ</t>
    </rPh>
    <rPh sb="33" eb="35">
      <t>コウジョ</t>
    </rPh>
    <rPh sb="35" eb="36">
      <t>マタ</t>
    </rPh>
    <rPh sb="39" eb="40">
      <t>サイ</t>
    </rPh>
    <rPh sb="40" eb="42">
      <t>ミマン</t>
    </rPh>
    <rPh sb="43" eb="45">
      <t>フヨウ</t>
    </rPh>
    <rPh sb="45" eb="47">
      <t>シンゾク</t>
    </rPh>
    <rPh sb="50" eb="52">
      <t>バアイ</t>
    </rPh>
    <rPh sb="53" eb="55">
      <t>チョウセイ</t>
    </rPh>
    <rPh sb="55" eb="57">
      <t>コウジョ</t>
    </rPh>
    <rPh sb="58" eb="60">
      <t>ケイサン</t>
    </rPh>
    <rPh sb="60" eb="62">
      <t>タイショウ</t>
    </rPh>
    <rPh sb="62" eb="63">
      <t>ガイ</t>
    </rPh>
    <phoneticPr fontId="1"/>
  </si>
  <si>
    <t>給与所得計算表</t>
    <rPh sb="0" eb="2">
      <t>キュウヨ</t>
    </rPh>
    <rPh sb="2" eb="4">
      <t>ショトク</t>
    </rPh>
    <rPh sb="4" eb="6">
      <t>ケイサン</t>
    </rPh>
    <rPh sb="6" eb="7">
      <t>ヒョウ</t>
    </rPh>
    <phoneticPr fontId="1"/>
  </si>
  <si>
    <t>公的年金等にかかる雑所得計算表</t>
    <rPh sb="0" eb="2">
      <t>コウテキ</t>
    </rPh>
    <rPh sb="2" eb="4">
      <t>ネンキン</t>
    </rPh>
    <rPh sb="4" eb="5">
      <t>トウ</t>
    </rPh>
    <rPh sb="9" eb="12">
      <t>ザツショトク</t>
    </rPh>
    <rPh sb="12" eb="14">
      <t>ケイサン</t>
    </rPh>
    <rPh sb="14" eb="15">
      <t>ヒョウ</t>
    </rPh>
    <phoneticPr fontId="1"/>
  </si>
  <si>
    <t>軽減判定所得計算表</t>
    <rPh sb="0" eb="2">
      <t>ケイゲン</t>
    </rPh>
    <rPh sb="2" eb="4">
      <t>ハンテイ</t>
    </rPh>
    <rPh sb="4" eb="6">
      <t>ショトク</t>
    </rPh>
    <rPh sb="6" eb="8">
      <t>ケイサン</t>
    </rPh>
    <rPh sb="8" eb="9">
      <t>ヒョウ</t>
    </rPh>
    <phoneticPr fontId="1"/>
  </si>
  <si>
    <t>※65歳以上のかたの年金所得が15万円満たない場合は0円になり、15万円以上の場合は15万円引きます。</t>
    <rPh sb="3" eb="4">
      <t>サイ</t>
    </rPh>
    <rPh sb="4" eb="6">
      <t>イジョウ</t>
    </rPh>
    <rPh sb="10" eb="12">
      <t>ネンキン</t>
    </rPh>
    <rPh sb="12" eb="14">
      <t>ショトク</t>
    </rPh>
    <rPh sb="17" eb="19">
      <t>マンエン</t>
    </rPh>
    <rPh sb="19" eb="20">
      <t>ミ</t>
    </rPh>
    <rPh sb="23" eb="25">
      <t>バアイ</t>
    </rPh>
    <rPh sb="27" eb="28">
      <t>エン</t>
    </rPh>
    <rPh sb="34" eb="36">
      <t>マンエン</t>
    </rPh>
    <rPh sb="36" eb="38">
      <t>イジョウ</t>
    </rPh>
    <rPh sb="39" eb="41">
      <t>バアイ</t>
    </rPh>
    <rPh sb="44" eb="46">
      <t>マンエン</t>
    </rPh>
    <rPh sb="46" eb="47">
      <t>ヒ</t>
    </rPh>
    <phoneticPr fontId="1"/>
  </si>
  <si>
    <t>軽減判定所得と総所得の相違点</t>
    <rPh sb="0" eb="2">
      <t>ケイゲン</t>
    </rPh>
    <rPh sb="2" eb="4">
      <t>ハンテイ</t>
    </rPh>
    <rPh sb="4" eb="6">
      <t>ショトク</t>
    </rPh>
    <rPh sb="7" eb="10">
      <t>ソウショトク</t>
    </rPh>
    <rPh sb="11" eb="14">
      <t>ソウイテン</t>
    </rPh>
    <phoneticPr fontId="2"/>
  </si>
  <si>
    <t>　・事業専従者控除がある方は、控除前の額が軽減判定基準額となります。</t>
  </si>
  <si>
    <t>　・専従者給与がある方は、軽減判定基準額には含みません。</t>
  </si>
  <si>
    <t>　・長期譲渡所得等は、特別控除前の額が軽減判定基準額になります。</t>
  </si>
  <si>
    <t>　・雑損失の繰越控除がある方は、控除後の額が軽減判定基準額になります</t>
  </si>
  <si>
    <t>給与所得・年金所得に対する調整控除</t>
    <rPh sb="0" eb="2">
      <t>キュウヨ</t>
    </rPh>
    <rPh sb="2" eb="4">
      <t>ショトク</t>
    </rPh>
    <rPh sb="5" eb="7">
      <t>ネンキン</t>
    </rPh>
    <rPh sb="7" eb="9">
      <t>ショトク</t>
    </rPh>
    <rPh sb="10" eb="11">
      <t>タイ</t>
    </rPh>
    <rPh sb="13" eb="15">
      <t>チョウセイ</t>
    </rPh>
    <rPh sb="15" eb="17">
      <t>コウジョ</t>
    </rPh>
    <phoneticPr fontId="1"/>
  </si>
  <si>
    <t>注：本シートでの軽減判定は、専従者給与、専従者控除、繰越損失、譲渡所得の特別控除、土地の収用等がある場合は正しく判定できません。</t>
    <rPh sb="0" eb="1">
      <t>チュウ</t>
    </rPh>
    <rPh sb="2" eb="3">
      <t>ホン</t>
    </rPh>
    <rPh sb="8" eb="10">
      <t>ケイゲン</t>
    </rPh>
    <rPh sb="10" eb="12">
      <t>ハンテイ</t>
    </rPh>
    <rPh sb="14" eb="17">
      <t>センジュウシャ</t>
    </rPh>
    <rPh sb="17" eb="19">
      <t>キュウヨ</t>
    </rPh>
    <rPh sb="20" eb="23">
      <t>センジュウシャ</t>
    </rPh>
    <rPh sb="23" eb="25">
      <t>コウジョ</t>
    </rPh>
    <rPh sb="26" eb="28">
      <t>クリコシ</t>
    </rPh>
    <rPh sb="28" eb="30">
      <t>ソンシツ</t>
    </rPh>
    <rPh sb="31" eb="33">
      <t>ジョウト</t>
    </rPh>
    <rPh sb="33" eb="35">
      <t>ショトク</t>
    </rPh>
    <rPh sb="36" eb="38">
      <t>トクベツ</t>
    </rPh>
    <rPh sb="38" eb="40">
      <t>コウジョ</t>
    </rPh>
    <rPh sb="41" eb="43">
      <t>トチ</t>
    </rPh>
    <rPh sb="44" eb="46">
      <t>シュウヨウ</t>
    </rPh>
    <rPh sb="46" eb="47">
      <t>トウ</t>
    </rPh>
    <rPh sb="50" eb="52">
      <t>バアイ</t>
    </rPh>
    <rPh sb="53" eb="54">
      <t>タダ</t>
    </rPh>
    <rPh sb="56" eb="58">
      <t>ハンテイ</t>
    </rPh>
    <phoneticPr fontId="1"/>
  </si>
  <si>
    <t>被保険者数</t>
    <rPh sb="0" eb="4">
      <t>ヒホケンシャ</t>
    </rPh>
    <rPh sb="4" eb="5">
      <t>スウ</t>
    </rPh>
    <phoneticPr fontId="1"/>
  </si>
  <si>
    <t>給与所得者数</t>
    <rPh sb="0" eb="2">
      <t>キュウヨ</t>
    </rPh>
    <rPh sb="2" eb="4">
      <t>ショトク</t>
    </rPh>
    <rPh sb="4" eb="5">
      <t>シャ</t>
    </rPh>
    <rPh sb="5" eb="6">
      <t>スウ</t>
    </rPh>
    <phoneticPr fontId="1"/>
  </si>
  <si>
    <t>（月割計算</t>
    <rPh sb="1" eb="2">
      <t>ツキ</t>
    </rPh>
    <rPh sb="2" eb="3">
      <t>ワリ</t>
    </rPh>
    <rPh sb="3" eb="5">
      <t>ケイサン</t>
    </rPh>
    <phoneticPr fontId="1"/>
  </si>
  <si>
    <t>）</t>
    <phoneticPr fontId="1"/>
  </si>
  <si>
    <t>年額</t>
    <rPh sb="0" eb="2">
      <t>ネンガク</t>
    </rPh>
    <phoneticPr fontId="1"/>
  </si>
  <si>
    <t>＋</t>
    <phoneticPr fontId="1"/>
  </si>
  <si>
    <t>加入者</t>
    <rPh sb="0" eb="3">
      <t>カニュウシャ</t>
    </rPh>
    <phoneticPr fontId="1"/>
  </si>
  <si>
    <t>（給与所得者等の数-1）</t>
    <phoneticPr fontId="1"/>
  </si>
  <si>
    <t>×6.9% =</t>
    <phoneticPr fontId="1"/>
  </si>
  <si>
    <t>軽減基準所得：世帯主、被保険者、特同の総所得額等の合計額</t>
    <rPh sb="0" eb="2">
      <t>ケイゲン</t>
    </rPh>
    <rPh sb="2" eb="6">
      <t>キジュンショトク</t>
    </rPh>
    <rPh sb="7" eb="10">
      <t>セタイヌシ</t>
    </rPh>
    <rPh sb="11" eb="15">
      <t>ヒホケンシャ</t>
    </rPh>
    <rPh sb="16" eb="17">
      <t>トク</t>
    </rPh>
    <rPh sb="17" eb="18">
      <t>ドウ</t>
    </rPh>
    <rPh sb="19" eb="22">
      <t>ソウショトク</t>
    </rPh>
    <rPh sb="23" eb="24">
      <t>トウ</t>
    </rPh>
    <rPh sb="25" eb="27">
      <t>ゴウケイ</t>
    </rPh>
    <rPh sb="27" eb="28">
      <t>ガク</t>
    </rPh>
    <phoneticPr fontId="1"/>
  </si>
  <si>
    <t>給与所得者等の数：世帯主、被保険者、特同</t>
    <rPh sb="0" eb="6">
      <t>キュウヨショトクシャトウ</t>
    </rPh>
    <rPh sb="7" eb="8">
      <t>カズ</t>
    </rPh>
    <rPh sb="9" eb="12">
      <t>セタイヌシ</t>
    </rPh>
    <rPh sb="13" eb="17">
      <t>ヒホケンシャ</t>
    </rPh>
    <rPh sb="18" eb="19">
      <t>トク</t>
    </rPh>
    <rPh sb="19" eb="20">
      <t>ドウ</t>
    </rPh>
    <phoneticPr fontId="1"/>
  </si>
  <si>
    <t>③均等割 軽減・減免額</t>
    <rPh sb="1" eb="4">
      <t>キントウワリ</t>
    </rPh>
    <rPh sb="5" eb="7">
      <t>ケイゲン</t>
    </rPh>
    <rPh sb="8" eb="10">
      <t>ゲンメン</t>
    </rPh>
    <rPh sb="10" eb="11">
      <t>ガク</t>
    </rPh>
    <phoneticPr fontId="1"/>
  </si>
  <si>
    <t>軽減額</t>
    <rPh sb="0" eb="3">
      <t>ケイゲンガク</t>
    </rPh>
    <phoneticPr fontId="1"/>
  </si>
  <si>
    <t>均等割1/2</t>
    <rPh sb="0" eb="3">
      <t>キントウワ</t>
    </rPh>
    <phoneticPr fontId="1"/>
  </si>
  <si>
    <t>IF(AZ13="","",IF($CV13="○",■)</t>
    <phoneticPr fontId="1"/>
  </si>
  <si>
    <t>IF(軽減="軽減なし",IF(COUNTIF(C13:C13,"*旧被扶*")=1,ROUNDUP(AZ13*0.5,0),0),IF(AND(COUNTIF(C13:C13,"*旧被扶*")=1,軽減=2),ROUNDUP((AZ13*0.7)*(1-軽減/10),0),ROUNDUP(AZ13*(軽減/10),0))</t>
    <phoneticPr fontId="1"/>
  </si>
  <si>
    <t>IF($CV13="○",IF(軽減="軽減なし",ROUNDUP(AZ13*0.5,0),AZ13-ROUNDUP((AZ13-ROUNDUP(AZ13*(軽減/10),0))*0.5,0)),■))</t>
    <phoneticPr fontId="1"/>
  </si>
  <si>
    <t>⑦限度超過額</t>
    <rPh sb="1" eb="3">
      <t>ゲンド</t>
    </rPh>
    <rPh sb="3" eb="5">
      <t>チョウカ</t>
    </rPh>
    <rPh sb="5" eb="6">
      <t>ガク</t>
    </rPh>
    <phoneticPr fontId="1"/>
  </si>
  <si>
    <t>⑧医療保険分合計（⑥-⑦）</t>
    <rPh sb="1" eb="3">
      <t>イリョウ</t>
    </rPh>
    <rPh sb="3" eb="5">
      <t>ホケン</t>
    </rPh>
    <rPh sb="5" eb="6">
      <t>ブン</t>
    </rPh>
    <rPh sb="6" eb="8">
      <t>ゴウケイ</t>
    </rPh>
    <phoneticPr fontId="1"/>
  </si>
  <si>
    <t>⑩医療保険分合計（均等割減免後）</t>
    <rPh sb="1" eb="3">
      <t>イリョウ</t>
    </rPh>
    <rPh sb="3" eb="5">
      <t>ホケン</t>
    </rPh>
    <rPh sb="5" eb="6">
      <t>ブン</t>
    </rPh>
    <rPh sb="6" eb="8">
      <t>ゴウケイ</t>
    </rPh>
    <phoneticPr fontId="1"/>
  </si>
  <si>
    <t>⑥世帯合計（④の合計）</t>
    <phoneticPr fontId="1"/>
  </si>
  <si>
    <t>⑧医療保険金分合計</t>
    <phoneticPr fontId="1"/>
  </si>
  <si>
    <t>※100円未満切捨て</t>
    <rPh sb="4" eb="7">
      <t>エンミマン</t>
    </rPh>
    <rPh sb="7" eb="9">
      <t>キリス</t>
    </rPh>
    <phoneticPr fontId="1"/>
  </si>
  <si>
    <t>×2.7% =</t>
    <phoneticPr fontId="1"/>
  </si>
  <si>
    <t>⑬均等割 軽減・減免額</t>
    <rPh sb="1" eb="4">
      <t>キントウワリ</t>
    </rPh>
    <rPh sb="5" eb="7">
      <t>ケイゲン</t>
    </rPh>
    <rPh sb="8" eb="10">
      <t>ゲンメン</t>
    </rPh>
    <rPh sb="10" eb="11">
      <t>ガク</t>
    </rPh>
    <phoneticPr fontId="1"/>
  </si>
  <si>
    <t>⑯世帯合計（⑭の合計）</t>
    <phoneticPr fontId="1"/>
  </si>
  <si>
    <t>⑰限度超過額</t>
    <rPh sb="1" eb="3">
      <t>ゲンド</t>
    </rPh>
    <rPh sb="3" eb="5">
      <t>チョウカ</t>
    </rPh>
    <rPh sb="5" eb="6">
      <t>ガク</t>
    </rPh>
    <phoneticPr fontId="1"/>
  </si>
  <si>
    <t>㉓均等割 軽減・減免額</t>
    <rPh sb="1" eb="4">
      <t>キントウワリ</t>
    </rPh>
    <rPh sb="5" eb="7">
      <t>ケイゲン</t>
    </rPh>
    <rPh sb="8" eb="10">
      <t>ゲンメン</t>
    </rPh>
    <rPh sb="10" eb="11">
      <t>ガク</t>
    </rPh>
    <phoneticPr fontId="1"/>
  </si>
  <si>
    <t>×2.1% =</t>
    <phoneticPr fontId="1"/>
  </si>
  <si>
    <t>㉗限度超過額</t>
    <rPh sb="1" eb="3">
      <t>ゲンド</t>
    </rPh>
    <rPh sb="3" eb="5">
      <t>チョウカ</t>
    </rPh>
    <rPh sb="5" eb="6">
      <t>ガク</t>
    </rPh>
    <phoneticPr fontId="1"/>
  </si>
  <si>
    <t>㉖世帯合計㉔の合計）</t>
    <phoneticPr fontId="1"/>
  </si>
  <si>
    <t>⑱後期高齢者支援金分合計（⑯-⑰）</t>
    <rPh sb="1" eb="3">
      <t>コウキ</t>
    </rPh>
    <rPh sb="3" eb="6">
      <t>コウレイシャ</t>
    </rPh>
    <rPh sb="6" eb="8">
      <t>シエン</t>
    </rPh>
    <rPh sb="8" eb="9">
      <t>キン</t>
    </rPh>
    <rPh sb="9" eb="10">
      <t>ブン</t>
    </rPh>
    <rPh sb="10" eb="12">
      <t>ゴウケイ</t>
    </rPh>
    <phoneticPr fontId="1"/>
  </si>
  <si>
    <t>⑳後期高齢者支援金分合計（均等割減免後）</t>
    <rPh sb="1" eb="3">
      <t>コウキ</t>
    </rPh>
    <rPh sb="3" eb="6">
      <t>コウレイシャ</t>
    </rPh>
    <rPh sb="6" eb="8">
      <t>シエン</t>
    </rPh>
    <rPh sb="8" eb="9">
      <t>キン</t>
    </rPh>
    <rPh sb="9" eb="10">
      <t>ブン</t>
    </rPh>
    <rPh sb="10" eb="12">
      <t>ゴウケイ</t>
    </rPh>
    <phoneticPr fontId="1"/>
  </si>
  <si>
    <t>⑱後期高齢者支援金分合計</t>
    <phoneticPr fontId="1"/>
  </si>
  <si>
    <t>㉘介護納付金分合計（㉖-㉗）</t>
    <rPh sb="1" eb="3">
      <t>カイゴ</t>
    </rPh>
    <rPh sb="3" eb="6">
      <t>ノウフキン</t>
    </rPh>
    <rPh sb="6" eb="7">
      <t>ブン</t>
    </rPh>
    <rPh sb="7" eb="9">
      <t>ゴウケイ</t>
    </rPh>
    <phoneticPr fontId="1"/>
  </si>
  <si>
    <t>㉚介護納付金分合計（均等割減免後）</t>
    <rPh sb="1" eb="3">
      <t>カイゴ</t>
    </rPh>
    <rPh sb="3" eb="6">
      <t>ノウフキン</t>
    </rPh>
    <rPh sb="6" eb="7">
      <t>ブン</t>
    </rPh>
    <rPh sb="7" eb="9">
      <t>ゴウケイ</t>
    </rPh>
    <phoneticPr fontId="1"/>
  </si>
  <si>
    <t>㉘介護納付金分合計</t>
    <phoneticPr fontId="1"/>
  </si>
  <si>
    <t>㉛国民健康保険税年税額　（⑩+⑳+㉚）</t>
    <rPh sb="1" eb="3">
      <t>コクミン</t>
    </rPh>
    <rPh sb="3" eb="5">
      <t>ケンコウ</t>
    </rPh>
    <rPh sb="5" eb="7">
      <t>ホケン</t>
    </rPh>
    <rPh sb="7" eb="8">
      <t>ゼイ</t>
    </rPh>
    <rPh sb="8" eb="11">
      <t>ネンゼイガク</t>
    </rPh>
    <phoneticPr fontId="1"/>
  </si>
  <si>
    <t>※月割での計算、㉒÷12×加入月数で計算しています。</t>
    <rPh sb="1" eb="3">
      <t>ツキワリ</t>
    </rPh>
    <rPh sb="5" eb="7">
      <t>ケイサン</t>
    </rPh>
    <rPh sb="13" eb="15">
      <t>カニュウ</t>
    </rPh>
    <rPh sb="15" eb="16">
      <t>ツキ</t>
    </rPh>
    <rPh sb="16" eb="17">
      <t>スウ</t>
    </rPh>
    <rPh sb="18" eb="20">
      <t>ケイサン</t>
    </rPh>
    <phoneticPr fontId="1"/>
  </si>
  <si>
    <t>※軽減判定は世帯主、被保険者及び特定同一世帯所属者で判定します。</t>
    <rPh sb="1" eb="3">
      <t>ケイゲン</t>
    </rPh>
    <rPh sb="3" eb="5">
      <t>ハンテイ</t>
    </rPh>
    <rPh sb="6" eb="9">
      <t>セタイヌシ</t>
    </rPh>
    <rPh sb="10" eb="14">
      <t>ヒホケンシャ</t>
    </rPh>
    <rPh sb="14" eb="15">
      <t>オヨ</t>
    </rPh>
    <rPh sb="16" eb="18">
      <t>トクテイ</t>
    </rPh>
    <rPh sb="18" eb="20">
      <t>ドウイツ</t>
    </rPh>
    <rPh sb="20" eb="22">
      <t>セタイ</t>
    </rPh>
    <rPh sb="22" eb="24">
      <t>ショゾク</t>
    </rPh>
    <rPh sb="24" eb="25">
      <t>シャ</t>
    </rPh>
    <rPh sb="26" eb="28">
      <t>ハンテイ</t>
    </rPh>
    <phoneticPr fontId="1"/>
  </si>
  <si>
    <r>
      <t>※世帯主が国保に加入していない場合は</t>
    </r>
    <r>
      <rPr>
        <b/>
        <sz val="10"/>
        <rFont val="ＭＳ Ｐゴシック"/>
        <family val="3"/>
        <charset val="128"/>
        <scheme val="minor"/>
      </rPr>
      <t>『擬制世帯主』、</t>
    </r>
    <r>
      <rPr>
        <sz val="10"/>
        <rFont val="ＭＳ Ｐゴシック"/>
        <family val="3"/>
        <charset val="128"/>
        <scheme val="minor"/>
      </rPr>
      <t>国保から後期に移行したあとも同一世帯に存在する場合は</t>
    </r>
    <r>
      <rPr>
        <b/>
        <sz val="10"/>
        <rFont val="ＭＳ Ｐゴシック"/>
        <family val="3"/>
        <charset val="128"/>
        <scheme val="minor"/>
      </rPr>
      <t>『擬制世帯主（特同）』</t>
    </r>
    <r>
      <rPr>
        <sz val="10"/>
        <rFont val="ＭＳ Ｐゴシック"/>
        <family val="3"/>
        <charset val="128"/>
        <scheme val="minor"/>
      </rPr>
      <t>を選んでください。</t>
    </r>
    <rPh sb="1" eb="4">
      <t>セタイヌシ</t>
    </rPh>
    <rPh sb="5" eb="7">
      <t>コクホ</t>
    </rPh>
    <rPh sb="8" eb="10">
      <t>カニュウ</t>
    </rPh>
    <rPh sb="15" eb="17">
      <t>バアイ</t>
    </rPh>
    <rPh sb="19" eb="21">
      <t>ギセイ</t>
    </rPh>
    <rPh sb="21" eb="24">
      <t>セタイヌシ</t>
    </rPh>
    <rPh sb="26" eb="28">
      <t>コクホ</t>
    </rPh>
    <rPh sb="30" eb="32">
      <t>コウキ</t>
    </rPh>
    <rPh sb="33" eb="35">
      <t>イコウ</t>
    </rPh>
    <rPh sb="40" eb="42">
      <t>ドウイツ</t>
    </rPh>
    <rPh sb="42" eb="44">
      <t>セタイ</t>
    </rPh>
    <rPh sb="45" eb="47">
      <t>ソンザイ</t>
    </rPh>
    <rPh sb="49" eb="51">
      <t>バアイ</t>
    </rPh>
    <rPh sb="53" eb="55">
      <t>ギセイ</t>
    </rPh>
    <rPh sb="55" eb="58">
      <t>セタイヌシ</t>
    </rPh>
    <rPh sb="59" eb="60">
      <t>トク</t>
    </rPh>
    <rPh sb="60" eb="61">
      <t>ドウ</t>
    </rPh>
    <rPh sb="64" eb="65">
      <t>エラ</t>
    </rPh>
    <phoneticPr fontId="1"/>
  </si>
  <si>
    <r>
      <t>※</t>
    </r>
    <r>
      <rPr>
        <b/>
        <sz val="10"/>
        <rFont val="ＭＳ Ｐゴシック"/>
        <family val="3"/>
        <charset val="128"/>
        <scheme val="minor"/>
      </rPr>
      <t>『非自発』</t>
    </r>
    <r>
      <rPr>
        <sz val="10"/>
        <rFont val="ＭＳ Ｐゴシック"/>
        <family val="3"/>
        <charset val="128"/>
        <scheme val="minor"/>
      </rPr>
      <t>は雇用保険受給資格者証により判断します。</t>
    </r>
    <r>
      <rPr>
        <b/>
        <sz val="10"/>
        <rFont val="ＭＳ Ｐゴシック"/>
        <family val="3"/>
        <charset val="128"/>
        <scheme val="minor"/>
      </rPr>
      <t>『旧被扶』</t>
    </r>
    <r>
      <rPr>
        <sz val="10"/>
        <rFont val="ＭＳ Ｐゴシック"/>
        <family val="3"/>
        <charset val="128"/>
        <scheme val="minor"/>
      </rPr>
      <t>は世帯主が社保から後期に移行したときに、被扶養者が65歳以上で国保加入の場合に該当します。</t>
    </r>
    <rPh sb="2" eb="3">
      <t>ヒ</t>
    </rPh>
    <rPh sb="3" eb="5">
      <t>ジハツ</t>
    </rPh>
    <rPh sb="7" eb="9">
      <t>コヨウ</t>
    </rPh>
    <rPh sb="9" eb="11">
      <t>ホケン</t>
    </rPh>
    <rPh sb="11" eb="13">
      <t>ジュキュウ</t>
    </rPh>
    <rPh sb="13" eb="16">
      <t>シカクシャ</t>
    </rPh>
    <rPh sb="16" eb="17">
      <t>ショウ</t>
    </rPh>
    <rPh sb="20" eb="22">
      <t>ハンダン</t>
    </rPh>
    <rPh sb="27" eb="28">
      <t>キュウ</t>
    </rPh>
    <rPh sb="28" eb="29">
      <t>ヒ</t>
    </rPh>
    <rPh sb="29" eb="30">
      <t>フ</t>
    </rPh>
    <rPh sb="32" eb="35">
      <t>セタイヌシ</t>
    </rPh>
    <rPh sb="36" eb="37">
      <t>シャ</t>
    </rPh>
    <rPh sb="40" eb="42">
      <t>コウキ</t>
    </rPh>
    <rPh sb="43" eb="45">
      <t>イコウ</t>
    </rPh>
    <rPh sb="51" eb="55">
      <t>ヒフヨウシャ</t>
    </rPh>
    <rPh sb="58" eb="61">
      <t>サイイジョウ</t>
    </rPh>
    <rPh sb="62" eb="64">
      <t>コクホ</t>
    </rPh>
    <rPh sb="64" eb="66">
      <t>カニュウ</t>
    </rPh>
    <rPh sb="67" eb="69">
      <t>バアイ</t>
    </rPh>
    <rPh sb="70" eb="72">
      <t>ガイトウ</t>
    </rPh>
    <phoneticPr fontId="1"/>
  </si>
  <si>
    <r>
      <t>※</t>
    </r>
    <r>
      <rPr>
        <b/>
        <sz val="10"/>
        <rFont val="ＭＳ Ｐゴシック"/>
        <family val="3"/>
        <charset val="128"/>
        <scheme val="minor"/>
      </rPr>
      <t>『特同』</t>
    </r>
    <r>
      <rPr>
        <sz val="10"/>
        <rFont val="ＭＳ Ｐゴシック"/>
        <family val="3"/>
        <charset val="128"/>
        <scheme val="minor"/>
      </rPr>
      <t>は、被保険者が国保から後期に移行したあとも同一世帯に存在する場合に選んでください。（軽減判定に影響します）</t>
    </r>
    <rPh sb="2" eb="3">
      <t>トク</t>
    </rPh>
    <rPh sb="3" eb="4">
      <t>ドウ</t>
    </rPh>
    <rPh sb="7" eb="11">
      <t>ヒホケンシャ</t>
    </rPh>
    <rPh sb="12" eb="14">
      <t>コクホ</t>
    </rPh>
    <rPh sb="16" eb="18">
      <t>コウキ</t>
    </rPh>
    <rPh sb="19" eb="21">
      <t>イコウ</t>
    </rPh>
    <rPh sb="26" eb="28">
      <t>ドウイツ</t>
    </rPh>
    <rPh sb="28" eb="30">
      <t>セタイ</t>
    </rPh>
    <rPh sb="31" eb="33">
      <t>ソンザイ</t>
    </rPh>
    <rPh sb="35" eb="37">
      <t>バアイ</t>
    </rPh>
    <rPh sb="38" eb="39">
      <t>エラ</t>
    </rPh>
    <rPh sb="47" eb="49">
      <t>ケイゲン</t>
    </rPh>
    <rPh sb="49" eb="51">
      <t>ハンテイ</t>
    </rPh>
    <rPh sb="52" eb="54">
      <t>エイキョウ</t>
    </rPh>
    <phoneticPr fontId="1"/>
  </si>
  <si>
    <t>※保険税の簡易的な概算であり、実際に通知される課税額とは異なる場合がありますので、予めご了承ください。</t>
    <rPh sb="1" eb="4">
      <t>ホケンゼイ</t>
    </rPh>
    <rPh sb="5" eb="8">
      <t>カンイテキ</t>
    </rPh>
    <rPh sb="9" eb="11">
      <t>ガイサン</t>
    </rPh>
    <rPh sb="15" eb="17">
      <t>ジッサイ</t>
    </rPh>
    <rPh sb="18" eb="20">
      <t>ツウチ</t>
    </rPh>
    <rPh sb="23" eb="26">
      <t>カゼイガク</t>
    </rPh>
    <rPh sb="28" eb="29">
      <t>コト</t>
    </rPh>
    <rPh sb="31" eb="33">
      <t>バアイ</t>
    </rPh>
    <rPh sb="41" eb="42">
      <t>アラカジ</t>
    </rPh>
    <rPh sb="44" eb="46">
      <t>リョウショウ</t>
    </rPh>
    <phoneticPr fontId="1"/>
  </si>
  <si>
    <t>常陸太田市国民健康保険税額の試算ができます。</t>
    <rPh sb="0" eb="5">
      <t>ヒタチオオタシ</t>
    </rPh>
    <rPh sb="5" eb="7">
      <t>コクミン</t>
    </rPh>
    <rPh sb="7" eb="9">
      <t>ケンコウ</t>
    </rPh>
    <rPh sb="9" eb="11">
      <t>ホケン</t>
    </rPh>
    <rPh sb="11" eb="12">
      <t>ゼイ</t>
    </rPh>
    <rPh sb="12" eb="13">
      <t>ガク</t>
    </rPh>
    <rPh sb="14" eb="16">
      <t>シサン</t>
    </rPh>
    <phoneticPr fontId="1"/>
  </si>
  <si>
    <t>収入・所得欄が空欄の場合は、０円として課税計算します。</t>
    <rPh sb="0" eb="2">
      <t>シュウニュウ</t>
    </rPh>
    <rPh sb="3" eb="5">
      <t>ショトク</t>
    </rPh>
    <rPh sb="5" eb="6">
      <t>ラン</t>
    </rPh>
    <rPh sb="7" eb="9">
      <t>クウラン</t>
    </rPh>
    <rPh sb="10" eb="12">
      <t>バアイ</t>
    </rPh>
    <rPh sb="15" eb="16">
      <t>エン</t>
    </rPh>
    <rPh sb="19" eb="21">
      <t>カゼイ</t>
    </rPh>
    <rPh sb="21" eb="23">
      <t>ケイサン</t>
    </rPh>
    <phoneticPr fontId="1"/>
  </si>
  <si>
    <t>試算結果は、あくまでも概算額であり、実際の保険税額とは異なる場合があります。おおよその目安としてご利用ください。</t>
    <rPh sb="0" eb="2">
      <t>シサン</t>
    </rPh>
    <rPh sb="2" eb="4">
      <t>ケッカ</t>
    </rPh>
    <rPh sb="11" eb="13">
      <t>ガイサン</t>
    </rPh>
    <rPh sb="13" eb="14">
      <t>ガク</t>
    </rPh>
    <rPh sb="18" eb="20">
      <t>ジッサイ</t>
    </rPh>
    <rPh sb="21" eb="23">
      <t>ホケン</t>
    </rPh>
    <rPh sb="23" eb="24">
      <t>ゼイ</t>
    </rPh>
    <rPh sb="24" eb="25">
      <t>ガク</t>
    </rPh>
    <rPh sb="27" eb="28">
      <t>コト</t>
    </rPh>
    <rPh sb="30" eb="32">
      <t>バアイ</t>
    </rPh>
    <rPh sb="43" eb="45">
      <t>メヤス</t>
    </rPh>
    <rPh sb="49" eb="51">
      <t>リヨウ</t>
    </rPh>
    <phoneticPr fontId="1"/>
  </si>
  <si>
    <t>下記の表の</t>
    <rPh sb="0" eb="2">
      <t>カキ</t>
    </rPh>
    <rPh sb="3" eb="4">
      <t>ヒョウ</t>
    </rPh>
    <phoneticPr fontId="1"/>
  </si>
  <si>
    <t>色のセルに入力またはプルダウンリストから選択してください。</t>
    <phoneticPr fontId="1"/>
  </si>
  <si>
    <r>
      <t>年齢は賦課期日現在で計算しています。（</t>
    </r>
    <r>
      <rPr>
        <sz val="12"/>
        <color rgb="FFFF0000"/>
        <rFont val="ＭＳ Ｐゴシック"/>
        <family val="3"/>
        <charset val="128"/>
        <scheme val="minor"/>
      </rPr>
      <t>※生年月日は</t>
    </r>
    <r>
      <rPr>
        <b/>
        <sz val="12"/>
        <color rgb="FFFF0000"/>
        <rFont val="ＭＳ Ｐゴシック"/>
        <family val="3"/>
        <charset val="128"/>
        <scheme val="minor"/>
      </rPr>
      <t>『西暦/月/日』</t>
    </r>
    <r>
      <rPr>
        <sz val="12"/>
        <color rgb="FFFF0000"/>
        <rFont val="ＭＳ Ｐゴシック"/>
        <family val="3"/>
        <charset val="128"/>
        <scheme val="minor"/>
      </rPr>
      <t>の形で入力してください。</t>
    </r>
    <r>
      <rPr>
        <sz val="12"/>
        <rFont val="ＭＳ Ｐゴシック"/>
        <family val="3"/>
        <charset val="128"/>
        <scheme val="minor"/>
      </rPr>
      <t>）</t>
    </r>
    <rPh sb="0" eb="2">
      <t>ネンレイ</t>
    </rPh>
    <rPh sb="3" eb="5">
      <t>フカ</t>
    </rPh>
    <rPh sb="5" eb="7">
      <t>キジツ</t>
    </rPh>
    <rPh sb="7" eb="9">
      <t>ゲンザイ</t>
    </rPh>
    <rPh sb="10" eb="12">
      <t>ケイサン</t>
    </rPh>
    <rPh sb="26" eb="28">
      <t>セイレキ</t>
    </rPh>
    <rPh sb="29" eb="30">
      <t>ツキ</t>
    </rPh>
    <rPh sb="31" eb="32">
      <t>ヒ</t>
    </rPh>
    <phoneticPr fontId="1"/>
  </si>
  <si>
    <t>世帯の状況</t>
    <rPh sb="0" eb="2">
      <t>セタイ</t>
    </rPh>
    <rPh sb="3" eb="5">
      <t>ジョウキョウ</t>
    </rPh>
    <phoneticPr fontId="1"/>
  </si>
  <si>
    <t>※世帯主が国保に加入していない場合は『擬制世帯主』を選んでください。</t>
    <phoneticPr fontId="1"/>
  </si>
  <si>
    <t>〇分離課税譲渡所得、専従者控除、専従者給与、純損失・雑損失の繰り越し控除がある場合など</t>
    <rPh sb="1" eb="3">
      <t>ブンリ</t>
    </rPh>
    <rPh sb="3" eb="5">
      <t>カゼイ</t>
    </rPh>
    <rPh sb="5" eb="7">
      <t>ジョウト</t>
    </rPh>
    <rPh sb="7" eb="9">
      <t>ショトク</t>
    </rPh>
    <rPh sb="10" eb="12">
      <t>センジュウ</t>
    </rPh>
    <rPh sb="12" eb="13">
      <t>シャ</t>
    </rPh>
    <rPh sb="13" eb="15">
      <t>コウジョ</t>
    </rPh>
    <rPh sb="16" eb="18">
      <t>センジュウ</t>
    </rPh>
    <rPh sb="18" eb="19">
      <t>シャ</t>
    </rPh>
    <rPh sb="19" eb="21">
      <t>キュウヨ</t>
    </rPh>
    <rPh sb="22" eb="23">
      <t>ジュン</t>
    </rPh>
    <rPh sb="23" eb="25">
      <t>ソンシツ</t>
    </rPh>
    <rPh sb="26" eb="27">
      <t>ザツ</t>
    </rPh>
    <rPh sb="27" eb="29">
      <t>ソンシツ</t>
    </rPh>
    <rPh sb="30" eb="31">
      <t>ク</t>
    </rPh>
    <rPh sb="32" eb="33">
      <t>コ</t>
    </rPh>
    <rPh sb="34" eb="36">
      <t>コウジョ</t>
    </rPh>
    <rPh sb="39" eb="41">
      <t>バアイ</t>
    </rPh>
    <phoneticPr fontId="1"/>
  </si>
  <si>
    <t>〇世帯に国民健康保険から後期高齢者医療制度に移行した方（特定同一世帯所属者）がいる場合</t>
    <rPh sb="1" eb="3">
      <t>セタイ</t>
    </rPh>
    <rPh sb="4" eb="6">
      <t>コクミン</t>
    </rPh>
    <rPh sb="6" eb="8">
      <t>ケンコウ</t>
    </rPh>
    <rPh sb="8" eb="10">
      <t>ホケン</t>
    </rPh>
    <rPh sb="12" eb="14">
      <t>コウキ</t>
    </rPh>
    <rPh sb="14" eb="17">
      <t>コウレイシャ</t>
    </rPh>
    <rPh sb="17" eb="19">
      <t>イリョウ</t>
    </rPh>
    <rPh sb="19" eb="21">
      <t>セイド</t>
    </rPh>
    <rPh sb="22" eb="24">
      <t>イコウ</t>
    </rPh>
    <rPh sb="26" eb="27">
      <t>カタ</t>
    </rPh>
    <rPh sb="28" eb="30">
      <t>トクテイ</t>
    </rPh>
    <rPh sb="30" eb="32">
      <t>ドウイツ</t>
    </rPh>
    <rPh sb="32" eb="34">
      <t>セタイ</t>
    </rPh>
    <rPh sb="34" eb="36">
      <t>ショゾク</t>
    </rPh>
    <rPh sb="36" eb="37">
      <t>シャ</t>
    </rPh>
    <rPh sb="41" eb="43">
      <t>バアイ</t>
    </rPh>
    <phoneticPr fontId="1"/>
  </si>
  <si>
    <t>◆国保加入者の情報</t>
    <rPh sb="1" eb="3">
      <t>コクホ</t>
    </rPh>
    <rPh sb="3" eb="6">
      <t>カニュウシャ</t>
    </rPh>
    <rPh sb="7" eb="9">
      <t>ジョウホウ</t>
    </rPh>
    <phoneticPr fontId="1"/>
  </si>
  <si>
    <r>
      <t>◆</t>
    </r>
    <r>
      <rPr>
        <b/>
        <sz val="12"/>
        <color theme="1"/>
        <rFont val="ＭＳ Ｐゴシック"/>
        <family val="3"/>
        <charset val="128"/>
        <scheme val="minor"/>
      </rPr>
      <t>世帯の所得に係る軽減</t>
    </r>
    <rPh sb="1" eb="3">
      <t>セタイ</t>
    </rPh>
    <rPh sb="4" eb="6">
      <t>ショトク</t>
    </rPh>
    <rPh sb="7" eb="8">
      <t>カカ</t>
    </rPh>
    <rPh sb="9" eb="11">
      <t>ケイゲン</t>
    </rPh>
    <phoneticPr fontId="1"/>
  </si>
  <si>
    <t>所得割額</t>
    <rPh sb="0" eb="2">
      <t>ショトク</t>
    </rPh>
    <rPh sb="2" eb="3">
      <t>ワリ</t>
    </rPh>
    <rPh sb="3" eb="4">
      <t>ガク</t>
    </rPh>
    <phoneticPr fontId="1"/>
  </si>
  <si>
    <t>均等割額</t>
    <rPh sb="0" eb="3">
      <t>キントウワリ</t>
    </rPh>
    <rPh sb="3" eb="4">
      <t>ガク</t>
    </rPh>
    <phoneticPr fontId="1"/>
  </si>
  <si>
    <t>減免額</t>
  </si>
  <si>
    <t>減免額</t>
    <rPh sb="0" eb="2">
      <t>ゲンメン</t>
    </rPh>
    <rPh sb="2" eb="3">
      <t>ガク</t>
    </rPh>
    <phoneticPr fontId="1"/>
  </si>
  <si>
    <t>減免額</t>
    <phoneticPr fontId="1"/>
  </si>
  <si>
    <t>医療保険分</t>
    <rPh sb="0" eb="2">
      <t>イリョウ</t>
    </rPh>
    <rPh sb="2" eb="4">
      <t>ホケン</t>
    </rPh>
    <rPh sb="4" eb="5">
      <t>ブン</t>
    </rPh>
    <phoneticPr fontId="1"/>
  </si>
  <si>
    <t>後期高齢者支援金分</t>
    <rPh sb="0" eb="2">
      <t>コウキ</t>
    </rPh>
    <rPh sb="2" eb="5">
      <t>コウレイシャ</t>
    </rPh>
    <rPh sb="5" eb="7">
      <t>シエン</t>
    </rPh>
    <rPh sb="7" eb="8">
      <t>キン</t>
    </rPh>
    <rPh sb="8" eb="9">
      <t>ブン</t>
    </rPh>
    <phoneticPr fontId="1"/>
  </si>
  <si>
    <t>介護納付金分（40歳以上65歳未満）</t>
    <rPh sb="0" eb="2">
      <t>カイゴ</t>
    </rPh>
    <rPh sb="2" eb="5">
      <t>ノウフキン</t>
    </rPh>
    <rPh sb="4" eb="5">
      <t>キン</t>
    </rPh>
    <rPh sb="5" eb="6">
      <t>ブン</t>
    </rPh>
    <rPh sb="9" eb="10">
      <t>サイ</t>
    </rPh>
    <rPh sb="10" eb="12">
      <t>イジョウ</t>
    </rPh>
    <rPh sb="14" eb="15">
      <t>サイ</t>
    </rPh>
    <rPh sb="15" eb="17">
      <t>ミマン</t>
    </rPh>
    <phoneticPr fontId="1"/>
  </si>
  <si>
    <t>課税額</t>
    <rPh sb="0" eb="3">
      <t>カゼイガク</t>
    </rPh>
    <phoneticPr fontId="1"/>
  </si>
  <si>
    <t>①</t>
    <phoneticPr fontId="1"/>
  </si>
  <si>
    <t>②</t>
    <phoneticPr fontId="1"/>
  </si>
  <si>
    <t>③</t>
    <phoneticPr fontId="1"/>
  </si>
  <si>
    <t>　国民健康保険税年税額　（①+②+③）</t>
    <rPh sb="1" eb="3">
      <t>コクミン</t>
    </rPh>
    <rPh sb="3" eb="5">
      <t>ケンコウ</t>
    </rPh>
    <rPh sb="5" eb="7">
      <t>ホケン</t>
    </rPh>
    <rPh sb="7" eb="8">
      <t>ゼイ</t>
    </rPh>
    <rPh sb="8" eb="11">
      <t>ネンゼイガク</t>
    </rPh>
    <phoneticPr fontId="1"/>
  </si>
  <si>
    <t>※100円未満切捨て</t>
    <phoneticPr fontId="1"/>
  </si>
  <si>
    <t>〇参考　一月当り　（1/１２ヶ月）　：</t>
    <rPh sb="1" eb="3">
      <t>サンコウ</t>
    </rPh>
    <rPh sb="4" eb="6">
      <t>ヒトツキ</t>
    </rPh>
    <rPh sb="6" eb="7">
      <t>アタ</t>
    </rPh>
    <rPh sb="15" eb="16">
      <t>ゲツ</t>
    </rPh>
    <phoneticPr fontId="1"/>
  </si>
  <si>
    <t>年額（４月～３月までの１２ヶ月分）</t>
    <rPh sb="0" eb="2">
      <t>ネンガク</t>
    </rPh>
    <rPh sb="14" eb="15">
      <t>ゲツ</t>
    </rPh>
    <rPh sb="15" eb="16">
      <t>ブン</t>
    </rPh>
    <phoneticPr fontId="1"/>
  </si>
  <si>
    <t>〇加入者が年度の途中で加入・脱退する場合、及び年度の途中で介護分が発生・消滅する場合</t>
    <rPh sb="1" eb="4">
      <t>カニュウシャ</t>
    </rPh>
    <rPh sb="5" eb="7">
      <t>ネンド</t>
    </rPh>
    <rPh sb="8" eb="10">
      <t>トチュウ</t>
    </rPh>
    <rPh sb="11" eb="13">
      <t>カニュウ</t>
    </rPh>
    <rPh sb="14" eb="16">
      <t>ダッタイ</t>
    </rPh>
    <rPh sb="18" eb="20">
      <t>バアイ</t>
    </rPh>
    <rPh sb="21" eb="22">
      <t>オヨ</t>
    </rPh>
    <rPh sb="23" eb="25">
      <t>ネンド</t>
    </rPh>
    <rPh sb="26" eb="28">
      <t>トチュウ</t>
    </rPh>
    <rPh sb="29" eb="31">
      <t>カイゴ</t>
    </rPh>
    <rPh sb="31" eb="32">
      <t>ブン</t>
    </rPh>
    <rPh sb="33" eb="35">
      <t>ハッセイ</t>
    </rPh>
    <rPh sb="36" eb="38">
      <t>ショウメツ</t>
    </rPh>
    <rPh sb="40" eb="42">
      <t>バアイ</t>
    </rPh>
    <phoneticPr fontId="1"/>
  </si>
  <si>
    <t>〇被用者保険の被扶養者から国保被保者なった方（65歳以上75歳未満）の軽減対象となっている場合</t>
    <rPh sb="1" eb="4">
      <t>ヒヨウシャ</t>
    </rPh>
    <rPh sb="4" eb="6">
      <t>ホケン</t>
    </rPh>
    <rPh sb="7" eb="11">
      <t>ヒフヨウシャ</t>
    </rPh>
    <rPh sb="13" eb="15">
      <t>コクホ</t>
    </rPh>
    <rPh sb="15" eb="16">
      <t>ヒ</t>
    </rPh>
    <rPh sb="16" eb="17">
      <t>ホ</t>
    </rPh>
    <rPh sb="17" eb="18">
      <t>シャ</t>
    </rPh>
    <rPh sb="21" eb="22">
      <t>カタ</t>
    </rPh>
    <rPh sb="25" eb="28">
      <t>サイイジョウ</t>
    </rPh>
    <rPh sb="30" eb="33">
      <t>サイミマン</t>
    </rPh>
    <rPh sb="35" eb="37">
      <t>ケイゲン</t>
    </rPh>
    <rPh sb="37" eb="39">
      <t>タイショウ</t>
    </rPh>
    <rPh sb="45" eb="47">
      <t>バアイ</t>
    </rPh>
    <phoneticPr fontId="1"/>
  </si>
  <si>
    <t>⑨均等割額の1/3合計（⑤の合計）</t>
    <rPh sb="1" eb="5">
      <t>キントウワリガク</t>
    </rPh>
    <rPh sb="9" eb="11">
      <t>ゴウケイ</t>
    </rPh>
    <rPh sb="14" eb="16">
      <t>ゴウケイ</t>
    </rPh>
    <phoneticPr fontId="1"/>
  </si>
  <si>
    <t>⑲均等割額の1/3合計（⑮の合計）</t>
    <rPh sb="1" eb="5">
      <t>キントウワリガク</t>
    </rPh>
    <rPh sb="9" eb="11">
      <t>ゴウケイ</t>
    </rPh>
    <rPh sb="14" eb="16">
      <t>ゴウケイ</t>
    </rPh>
    <phoneticPr fontId="1"/>
  </si>
  <si>
    <t>㉙均等割額の1/3合計（㉕の合計）</t>
    <rPh sb="1" eb="5">
      <t>キントウワリガク</t>
    </rPh>
    <rPh sb="9" eb="11">
      <t>ゴウケイ</t>
    </rPh>
    <rPh sb="14" eb="16">
      <t>ゴウケイ</t>
    </rPh>
    <phoneticPr fontId="1"/>
  </si>
  <si>
    <t>※限度超過額がある世帯は、均等割額の6分の1減免額の世帯合計額が限度超過額を超えた分に限り減免となります。</t>
    <phoneticPr fontId="1"/>
  </si>
  <si>
    <t>〇非自発的失業者・産前産後に対する国民健康保険税の軽減措置等の対象となっている場合</t>
    <rPh sb="1" eb="2">
      <t>ヒ</t>
    </rPh>
    <rPh sb="2" eb="4">
      <t>ジハツ</t>
    </rPh>
    <rPh sb="4" eb="5">
      <t>テキ</t>
    </rPh>
    <rPh sb="5" eb="8">
      <t>シツギョウシャ</t>
    </rPh>
    <rPh sb="9" eb="11">
      <t>サンゼン</t>
    </rPh>
    <rPh sb="11" eb="13">
      <t>サンゴ</t>
    </rPh>
    <rPh sb="14" eb="15">
      <t>タイ</t>
    </rPh>
    <rPh sb="17" eb="19">
      <t>コクミン</t>
    </rPh>
    <rPh sb="19" eb="21">
      <t>ケンコウ</t>
    </rPh>
    <rPh sb="21" eb="23">
      <t>ホケン</t>
    </rPh>
    <rPh sb="23" eb="24">
      <t>ゼイ</t>
    </rPh>
    <rPh sb="25" eb="27">
      <t>ケイゲン</t>
    </rPh>
    <rPh sb="27" eb="29">
      <t>ソチ</t>
    </rPh>
    <rPh sb="29" eb="30">
      <t>トウ</t>
    </rPh>
    <rPh sb="31" eb="33">
      <t>タイショウ</t>
    </rPh>
    <rPh sb="39" eb="41">
      <t>バアイ</t>
    </rPh>
    <phoneticPr fontId="1"/>
  </si>
  <si>
    <t>※次のような場合は、正確な保険税が計算されません。</t>
    <rPh sb="1" eb="2">
      <t>ツギ</t>
    </rPh>
    <rPh sb="6" eb="8">
      <t>バアイ</t>
    </rPh>
    <rPh sb="10" eb="12">
      <t>セイカク</t>
    </rPh>
    <rPh sb="13" eb="15">
      <t>ホケン</t>
    </rPh>
    <rPh sb="15" eb="16">
      <t>ゼイ</t>
    </rPh>
    <rPh sb="17" eb="19">
      <t>ケイサン</t>
    </rPh>
    <phoneticPr fontId="1"/>
  </si>
  <si>
    <t>〇令和6年分の所得を申告していない方がいる場合</t>
    <rPh sb="1" eb="3">
      <t>レイワ</t>
    </rPh>
    <rPh sb="4" eb="6">
      <t>ネンブン</t>
    </rPh>
    <rPh sb="5" eb="6">
      <t>ブン</t>
    </rPh>
    <rPh sb="7" eb="9">
      <t>ショトク</t>
    </rPh>
    <rPh sb="10" eb="12">
      <t>シンコク</t>
    </rPh>
    <rPh sb="17" eb="18">
      <t>カタ</t>
    </rPh>
    <rPh sb="21" eb="23">
      <t>バアイ</t>
    </rPh>
    <phoneticPr fontId="1"/>
  </si>
  <si>
    <t>↓世帯状況（世帯主・被保険者）、生年月日が入力されていないと、保険税が計算されないため必ず入力してください。</t>
    <rPh sb="1" eb="3">
      <t>セタイ</t>
    </rPh>
    <rPh sb="3" eb="5">
      <t>ジョウキョウ</t>
    </rPh>
    <rPh sb="6" eb="9">
      <t>セタイヌシ</t>
    </rPh>
    <rPh sb="10" eb="14">
      <t>ヒホケンシャ</t>
    </rPh>
    <rPh sb="16" eb="18">
      <t>セイネン</t>
    </rPh>
    <rPh sb="18" eb="20">
      <t>ガッピ</t>
    </rPh>
    <rPh sb="21" eb="23">
      <t>ニュウリョク</t>
    </rPh>
    <rPh sb="31" eb="33">
      <t>ホケン</t>
    </rPh>
    <rPh sb="33" eb="34">
      <t>ゼイ</t>
    </rPh>
    <rPh sb="35" eb="37">
      <t>ケイサン</t>
    </rPh>
    <rPh sb="43" eb="44">
      <t>カナラ</t>
    </rPh>
    <rPh sb="45" eb="47">
      <t>ニュウリョク</t>
    </rPh>
    <phoneticPr fontId="1"/>
  </si>
  <si>
    <t>世帯主</t>
  </si>
  <si>
    <t>令和7年度　国民健康保険税簡易試算表</t>
    <rPh sb="0" eb="2">
      <t>レイワ</t>
    </rPh>
    <rPh sb="3" eb="5">
      <t>ネンド</t>
    </rPh>
    <rPh sb="6" eb="8">
      <t>コクミン</t>
    </rPh>
    <rPh sb="8" eb="10">
      <t>ケンコウ</t>
    </rPh>
    <rPh sb="10" eb="12">
      <t>ホケン</t>
    </rPh>
    <rPh sb="12" eb="13">
      <t>ゼイ</t>
    </rPh>
    <rPh sb="13" eb="15">
      <t>カンイ</t>
    </rPh>
    <rPh sb="15" eb="17">
      <t>シサン</t>
    </rPh>
    <rPh sb="17" eb="18">
      <t>ヒョウ</t>
    </rPh>
    <phoneticPr fontId="1"/>
  </si>
  <si>
    <t>年齢判定期日</t>
    <rPh sb="0" eb="2">
      <t>ネンレイ</t>
    </rPh>
    <rPh sb="2" eb="4">
      <t>ハンテイ</t>
    </rPh>
    <rPh sb="4" eb="6">
      <t>キジツ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</si>
</sst>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割&quot;"/>
    <numFmt numFmtId="177" formatCode="#,##0&quot;才&quot;"/>
    <numFmt numFmtId="178" formatCode="[$-411]ge\.m\.d;@"/>
    <numFmt numFmtId="179" formatCode="#,##0&quot;円 &quot;"/>
    <numFmt numFmtId="180" formatCode="#,##0&quot;円&quot;"/>
    <numFmt numFmtId="181" formatCode="#,##0&quot;円+&quot;"/>
    <numFmt numFmtId="182" formatCode="#,##0&quot;歳以下&quot;"/>
    <numFmt numFmtId="183" formatCode="#,##0&quot;か月&quot;"/>
    <numFmt numFmtId="184" formatCode="#,##0&quot;歳以上&quot;"/>
    <numFmt numFmtId="185" formatCode="#,##0&quot;円×&quot;"/>
    <numFmt numFmtId="186" formatCode="#,##0&quot;割軽減&quot;"/>
    <numFmt numFmtId="187" formatCode="#,##0;[Red]\-#,##0&quot;円&quot;"/>
    <numFmt numFmtId="188" formatCode="#,##0&quot;歳&quot;"/>
    <numFmt numFmtId="189" formatCode="&quot;(&quot;#,##0&quot;円)&quot;"/>
    <numFmt numFmtId="190" formatCode="&quot;（&quot;#,##0&quot;か月分）&quot;"/>
    <numFmt numFmtId="191" formatCode="[$-411]ggge&quot;年&quot;m&quot;月&quot;d&quot;日&quot;;@"/>
  </numFmts>
  <fonts count="4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sz val="10"/>
      <color rgb="FFFF0000"/>
      <name val="ＭＳ Ｐ明朝"/>
      <family val="1"/>
      <charset val="128"/>
    </font>
    <font>
      <sz val="11"/>
      <color theme="1"/>
      <name val="ＭＳ Ｐゴシック"/>
      <family val="3"/>
      <charset val="128"/>
      <scheme val="minor"/>
    </font>
    <font>
      <sz val="11"/>
      <color rgb="FFFF0000"/>
      <name val="ＭＳ Ｐゴシック"/>
      <family val="2"/>
      <charset val="128"/>
      <scheme val="minor"/>
    </font>
    <font>
      <sz val="11"/>
      <color rgb="FFFF0000"/>
      <name val="ＭＳ Ｐ明朝"/>
      <family val="1"/>
      <charset val="128"/>
    </font>
    <font>
      <b/>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1"/>
      <color theme="0"/>
      <name val="ＭＳ Ｐゴシック"/>
      <family val="3"/>
      <charset val="128"/>
      <scheme val="minor"/>
    </font>
    <font>
      <b/>
      <sz val="16"/>
      <color rgb="FFFF0000"/>
      <name val="ＭＳ Ｐゴシック"/>
      <family val="3"/>
      <charset val="128"/>
      <scheme val="minor"/>
    </font>
    <font>
      <b/>
      <sz val="12"/>
      <color theme="0"/>
      <name val="ＭＳ Ｐゴシック"/>
      <family val="3"/>
      <charset val="128"/>
      <scheme val="minor"/>
    </font>
    <font>
      <sz val="13"/>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b/>
      <sz val="14"/>
      <color theme="0"/>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sz val="18"/>
      <color theme="1"/>
      <name val="ＭＳ Ｐゴシック"/>
      <family val="3"/>
      <charset val="128"/>
      <scheme val="minor"/>
    </font>
    <font>
      <b/>
      <sz val="11"/>
      <color rgb="FF7030A0"/>
      <name val="ＭＳ Ｐゴシック"/>
      <family val="3"/>
      <charset val="128"/>
      <scheme val="minor"/>
    </font>
    <font>
      <sz val="11"/>
      <color theme="0"/>
      <name val="ＭＳ Ｐゴシック"/>
      <family val="2"/>
      <charset val="128"/>
      <scheme val="minor"/>
    </font>
    <font>
      <b/>
      <sz val="9"/>
      <color indexed="81"/>
      <name val="MS P ゴシック"/>
      <family val="3"/>
      <charset val="128"/>
    </font>
    <font>
      <b/>
      <sz val="11"/>
      <color rgb="FFFF0000"/>
      <name val="ＭＳ Ｐ明朝"/>
      <family val="1"/>
      <charset val="128"/>
    </font>
    <font>
      <sz val="9"/>
      <color indexed="81"/>
      <name val="MS P ゴシック"/>
      <family val="3"/>
      <charset val="128"/>
    </font>
  </fonts>
  <fills count="1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CC99"/>
        <bgColor indexed="64"/>
      </patternFill>
    </fill>
    <fill>
      <patternFill patternType="solid">
        <fgColor theme="4" tint="0.39997558519241921"/>
        <bgColor indexed="64"/>
      </patternFill>
    </fill>
    <fill>
      <patternFill patternType="solid">
        <fgColor rgb="FFFF9999"/>
        <bgColor indexed="64"/>
      </patternFill>
    </fill>
    <fill>
      <patternFill patternType="solid">
        <fgColor theme="0"/>
        <bgColor indexed="64"/>
      </patternFill>
    </fill>
    <fill>
      <patternFill patternType="solid">
        <fgColor rgb="FFFFFF99"/>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style="thick">
        <color indexed="64"/>
      </right>
      <top/>
      <bottom/>
      <diagonal/>
    </border>
    <border>
      <left style="thick">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CC99"/>
      </left>
      <right style="thin">
        <color rgb="FF00CC99"/>
      </right>
      <top style="thin">
        <color rgb="FF00CC99"/>
      </top>
      <bottom style="thin">
        <color rgb="FF00CC99"/>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rgb="FF00CC99"/>
      </left>
      <right style="thin">
        <color rgb="FF00CC99"/>
      </right>
      <top style="medium">
        <color rgb="FF00CC99"/>
      </top>
      <bottom style="medium">
        <color rgb="FF00CC99"/>
      </bottom>
      <diagonal/>
    </border>
    <border>
      <left style="thin">
        <color rgb="FF00CC99"/>
      </left>
      <right style="thin">
        <color rgb="FF00CC99"/>
      </right>
      <top style="medium">
        <color rgb="FF00CC99"/>
      </top>
      <bottom style="medium">
        <color rgb="FF00CC99"/>
      </bottom>
      <diagonal/>
    </border>
    <border>
      <left style="medium">
        <color rgb="FF00CC99"/>
      </left>
      <right style="thin">
        <color rgb="FF00CC99"/>
      </right>
      <top style="medium">
        <color rgb="FF00CC99"/>
      </top>
      <bottom style="thin">
        <color rgb="FF00CC99"/>
      </bottom>
      <diagonal/>
    </border>
    <border>
      <left style="thin">
        <color rgb="FF00CC99"/>
      </left>
      <right style="thin">
        <color rgb="FF00CC99"/>
      </right>
      <top style="medium">
        <color rgb="FF00CC99"/>
      </top>
      <bottom style="thin">
        <color rgb="FF00CC99"/>
      </bottom>
      <diagonal/>
    </border>
    <border>
      <left style="medium">
        <color rgb="FF00CC99"/>
      </left>
      <right style="thin">
        <color rgb="FF00CC99"/>
      </right>
      <top style="thin">
        <color rgb="FF00CC99"/>
      </top>
      <bottom style="thin">
        <color rgb="FF00CC99"/>
      </bottom>
      <diagonal/>
    </border>
    <border>
      <left style="medium">
        <color rgb="FF00CC99"/>
      </left>
      <right style="thin">
        <color rgb="FF00CC99"/>
      </right>
      <top style="thin">
        <color rgb="FF00CC99"/>
      </top>
      <bottom style="medium">
        <color rgb="FF00CC99"/>
      </bottom>
      <diagonal/>
    </border>
    <border>
      <left style="thin">
        <color rgb="FF00CC99"/>
      </left>
      <right style="thin">
        <color rgb="FF00CC99"/>
      </right>
      <top style="thin">
        <color rgb="FF00CC99"/>
      </top>
      <bottom style="medium">
        <color rgb="FF00CC99"/>
      </bottom>
      <diagonal/>
    </border>
    <border>
      <left style="medium">
        <color theme="4" tint="0.39991454817346722"/>
      </left>
      <right style="thin">
        <color theme="4" tint="0.39994506668294322"/>
      </right>
      <top style="medium">
        <color theme="4" tint="0.39991454817346722"/>
      </top>
      <bottom style="medium">
        <color theme="4" tint="0.39991454817346722"/>
      </bottom>
      <diagonal/>
    </border>
    <border>
      <left style="thin">
        <color theme="4" tint="0.39994506668294322"/>
      </left>
      <right style="thin">
        <color theme="4" tint="0.39994506668294322"/>
      </right>
      <top style="medium">
        <color theme="4" tint="0.39991454817346722"/>
      </top>
      <bottom style="medium">
        <color theme="4" tint="0.39991454817346722"/>
      </bottom>
      <diagonal/>
    </border>
    <border>
      <left style="medium">
        <color theme="4" tint="0.39991454817346722"/>
      </left>
      <right style="thin">
        <color theme="4" tint="0.39994506668294322"/>
      </right>
      <top style="medium">
        <color theme="4" tint="0.39991454817346722"/>
      </top>
      <bottom style="thin">
        <color theme="4" tint="0.39994506668294322"/>
      </bottom>
      <diagonal/>
    </border>
    <border>
      <left style="thin">
        <color theme="4" tint="0.39994506668294322"/>
      </left>
      <right style="thin">
        <color theme="4" tint="0.39994506668294322"/>
      </right>
      <top style="medium">
        <color theme="4" tint="0.39991454817346722"/>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medium">
        <color theme="4" tint="0.39991454817346722"/>
      </left>
      <right style="thin">
        <color theme="4" tint="0.399945066682943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rgb="FFFF9999"/>
      </left>
      <right style="thin">
        <color rgb="FFFF9999"/>
      </right>
      <top style="medium">
        <color rgb="FFFF9999"/>
      </top>
      <bottom style="thin">
        <color rgb="FFFF9999"/>
      </bottom>
      <diagonal/>
    </border>
    <border>
      <left style="thin">
        <color rgb="FFFF9999"/>
      </left>
      <right style="thin">
        <color rgb="FFFF9999"/>
      </right>
      <top style="medium">
        <color rgb="FFFF9999"/>
      </top>
      <bottom style="thin">
        <color rgb="FFFF9999"/>
      </bottom>
      <diagonal/>
    </border>
    <border>
      <left style="medium">
        <color rgb="FFFF9999"/>
      </left>
      <right style="thin">
        <color rgb="FFFF9999"/>
      </right>
      <top style="thin">
        <color rgb="FFFF9999"/>
      </top>
      <bottom style="thin">
        <color rgb="FFFF9999"/>
      </bottom>
      <diagonal/>
    </border>
    <border>
      <left style="thin">
        <color rgb="FFFF9999"/>
      </left>
      <right style="thin">
        <color rgb="FFFF9999"/>
      </right>
      <top style="thin">
        <color rgb="FFFF9999"/>
      </top>
      <bottom style="thin">
        <color rgb="FFFF9999"/>
      </bottom>
      <diagonal/>
    </border>
    <border>
      <left style="medium">
        <color rgb="FFFF9999"/>
      </left>
      <right style="thin">
        <color rgb="FFFF9999"/>
      </right>
      <top style="thin">
        <color rgb="FFFF9999"/>
      </top>
      <bottom style="medium">
        <color rgb="FFFF9999"/>
      </bottom>
      <diagonal/>
    </border>
    <border>
      <left style="thin">
        <color rgb="FFFF9999"/>
      </left>
      <right style="thin">
        <color rgb="FFFF9999"/>
      </right>
      <top style="thin">
        <color rgb="FFFF9999"/>
      </top>
      <bottom style="medium">
        <color rgb="FFFF9999"/>
      </bottom>
      <diagonal/>
    </border>
    <border>
      <left style="medium">
        <color rgb="FFFF9999"/>
      </left>
      <right style="thin">
        <color rgb="FFFF9999"/>
      </right>
      <top style="medium">
        <color rgb="FFFF9999"/>
      </top>
      <bottom/>
      <diagonal/>
    </border>
    <border>
      <left style="thin">
        <color rgb="FFFF9999"/>
      </left>
      <right style="thin">
        <color rgb="FFFF9999"/>
      </right>
      <top style="medium">
        <color rgb="FFFF9999"/>
      </top>
      <bottom/>
      <diagonal/>
    </border>
    <border>
      <left style="thin">
        <color rgb="FF00CC99"/>
      </left>
      <right/>
      <top style="thin">
        <color rgb="FF00CC99"/>
      </top>
      <bottom style="thin">
        <color rgb="FF00CC99"/>
      </bottom>
      <diagonal/>
    </border>
    <border>
      <left/>
      <right/>
      <top style="thin">
        <color rgb="FF00CC99"/>
      </top>
      <bottom style="thin">
        <color rgb="FF00CC99"/>
      </bottom>
      <diagonal/>
    </border>
    <border>
      <left/>
      <right style="thin">
        <color rgb="FF00CC99"/>
      </right>
      <top style="thin">
        <color rgb="FF00CC99"/>
      </top>
      <bottom style="thin">
        <color rgb="FF00CC99"/>
      </bottom>
      <diagonal/>
    </border>
    <border>
      <left style="thin">
        <color rgb="FF00CC99"/>
      </left>
      <right/>
      <top style="medium">
        <color rgb="FF00CC99"/>
      </top>
      <bottom style="medium">
        <color rgb="FF00CC99"/>
      </bottom>
      <diagonal/>
    </border>
    <border>
      <left/>
      <right/>
      <top style="medium">
        <color rgb="FF00CC99"/>
      </top>
      <bottom style="medium">
        <color rgb="FF00CC99"/>
      </bottom>
      <diagonal/>
    </border>
    <border>
      <left/>
      <right style="thin">
        <color rgb="FF00CC99"/>
      </right>
      <top style="medium">
        <color rgb="FF00CC99"/>
      </top>
      <bottom style="medium">
        <color rgb="FF00CC99"/>
      </bottom>
      <diagonal/>
    </border>
    <border>
      <left style="thin">
        <color theme="4" tint="0.39994506668294322"/>
      </left>
      <right/>
      <top style="medium">
        <color theme="4" tint="0.39991454817346722"/>
      </top>
      <bottom style="medium">
        <color theme="4" tint="0.39991454817346722"/>
      </bottom>
      <diagonal/>
    </border>
    <border>
      <left/>
      <right/>
      <top style="medium">
        <color theme="4" tint="0.39991454817346722"/>
      </top>
      <bottom style="medium">
        <color theme="4" tint="0.39991454817346722"/>
      </bottom>
      <diagonal/>
    </border>
    <border>
      <left/>
      <right style="thin">
        <color theme="4" tint="0.39994506668294322"/>
      </right>
      <top style="medium">
        <color theme="4" tint="0.39991454817346722"/>
      </top>
      <bottom style="medium">
        <color theme="4" tint="0.399914548173467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rgb="FFFF9999"/>
      </left>
      <right/>
      <top style="medium">
        <color rgb="FFFF9999"/>
      </top>
      <bottom style="medium">
        <color rgb="FFFF9999"/>
      </bottom>
      <diagonal/>
    </border>
    <border>
      <left/>
      <right/>
      <top style="medium">
        <color rgb="FFFF9999"/>
      </top>
      <bottom style="medium">
        <color rgb="FFFF9999"/>
      </bottom>
      <diagonal/>
    </border>
    <border>
      <left/>
      <right style="thin">
        <color rgb="FFFF9999"/>
      </right>
      <top style="medium">
        <color rgb="FFFF9999"/>
      </top>
      <bottom style="medium">
        <color rgb="FFFF9999"/>
      </bottom>
      <diagonal/>
    </border>
    <border>
      <left style="thin">
        <color rgb="FFFF9999"/>
      </left>
      <right/>
      <top style="medium">
        <color rgb="FFFF9999"/>
      </top>
      <bottom style="thin">
        <color rgb="FFFF9999"/>
      </bottom>
      <diagonal/>
    </border>
    <border>
      <left/>
      <right/>
      <top style="medium">
        <color rgb="FFFF9999"/>
      </top>
      <bottom style="thin">
        <color rgb="FFFF9999"/>
      </bottom>
      <diagonal/>
    </border>
    <border>
      <left/>
      <right style="thin">
        <color rgb="FFFF9999"/>
      </right>
      <top style="medium">
        <color rgb="FFFF9999"/>
      </top>
      <bottom style="thin">
        <color rgb="FFFF9999"/>
      </bottom>
      <diagonal/>
    </border>
    <border>
      <left style="thin">
        <color rgb="FFFF9999"/>
      </left>
      <right/>
      <top style="thin">
        <color rgb="FFFF9999"/>
      </top>
      <bottom style="thin">
        <color rgb="FFFF9999"/>
      </bottom>
      <diagonal/>
    </border>
    <border>
      <left/>
      <right/>
      <top style="thin">
        <color rgb="FFFF9999"/>
      </top>
      <bottom style="thin">
        <color rgb="FFFF9999"/>
      </bottom>
      <diagonal/>
    </border>
    <border>
      <left/>
      <right style="thin">
        <color rgb="FFFF9999"/>
      </right>
      <top style="thin">
        <color rgb="FFFF9999"/>
      </top>
      <bottom style="thin">
        <color rgb="FFFF9999"/>
      </bottom>
      <diagonal/>
    </border>
    <border>
      <left style="thin">
        <color rgb="FFFF9999"/>
      </left>
      <right/>
      <top style="thin">
        <color rgb="FFFF9999"/>
      </top>
      <bottom style="medium">
        <color rgb="FFFF9999"/>
      </bottom>
      <diagonal/>
    </border>
    <border>
      <left/>
      <right/>
      <top style="thin">
        <color rgb="FFFF9999"/>
      </top>
      <bottom style="medium">
        <color rgb="FFFF9999"/>
      </bottom>
      <diagonal/>
    </border>
    <border>
      <left/>
      <right style="thin">
        <color rgb="FFFF9999"/>
      </right>
      <top style="thin">
        <color rgb="FFFF9999"/>
      </top>
      <bottom style="medium">
        <color rgb="FFFF9999"/>
      </bottom>
      <diagonal/>
    </border>
    <border>
      <left/>
      <right style="thin">
        <color rgb="FF00CC99"/>
      </right>
      <top/>
      <bottom/>
      <diagonal/>
    </border>
    <border>
      <left style="thin">
        <color rgb="FF00CC99"/>
      </left>
      <right/>
      <top/>
      <bottom style="medium">
        <color rgb="FFFF9999"/>
      </bottom>
      <diagonal/>
    </border>
    <border>
      <left/>
      <right/>
      <top/>
      <bottom style="medium">
        <color rgb="FFFF9999"/>
      </bottom>
      <diagonal/>
    </border>
    <border>
      <left/>
      <right style="thin">
        <color rgb="FFFF9999"/>
      </right>
      <top/>
      <bottom style="medium">
        <color rgb="FFFF9999"/>
      </bottom>
      <diagonal/>
    </border>
    <border>
      <left style="thin">
        <color rgb="FF00CC99"/>
      </left>
      <right/>
      <top/>
      <bottom style="medium">
        <color theme="4" tint="0.39991454817346722"/>
      </bottom>
      <diagonal/>
    </border>
    <border>
      <left/>
      <right/>
      <top/>
      <bottom style="medium">
        <color theme="4" tint="0.39991454817346722"/>
      </bottom>
      <diagonal/>
    </border>
    <border>
      <left/>
      <right style="thin">
        <color rgb="FF00CC99"/>
      </right>
      <top/>
      <bottom style="medium">
        <color theme="4" tint="0.39991454817346722"/>
      </bottom>
      <diagonal/>
    </border>
    <border>
      <left style="thin">
        <color indexed="64"/>
      </left>
      <right/>
      <top style="medium">
        <color rgb="FF00CC99"/>
      </top>
      <bottom/>
      <diagonal/>
    </border>
    <border>
      <left/>
      <right/>
      <top style="medium">
        <color rgb="FF00CC99"/>
      </top>
      <bottom/>
      <diagonal/>
    </border>
    <border>
      <left style="thin">
        <color rgb="FF00CC99"/>
      </left>
      <right/>
      <top style="medium">
        <color theme="4" tint="0.39991454817346722"/>
      </top>
      <bottom style="medium">
        <color theme="4" tint="0.39991454817346722"/>
      </bottom>
      <diagonal/>
    </border>
    <border>
      <left style="thin">
        <color rgb="FF00CC99"/>
      </left>
      <right/>
      <top style="medium">
        <color rgb="FFFF9999"/>
      </top>
      <bottom style="medium">
        <color rgb="FFFF9999"/>
      </bottom>
      <diagonal/>
    </border>
    <border>
      <left/>
      <right style="thin">
        <color rgb="FF00CC99"/>
      </right>
      <top style="medium">
        <color rgb="FF00CC99"/>
      </top>
      <bottom/>
      <diagonal/>
    </border>
    <border>
      <left/>
      <right style="thin">
        <color rgb="FF00CC99"/>
      </right>
      <top style="medium">
        <color theme="4" tint="0.39991454817346722"/>
      </top>
      <bottom style="medium">
        <color theme="4" tint="0.39991454817346722"/>
      </bottom>
      <diagonal/>
    </border>
    <border>
      <left style="thin">
        <color rgb="FF00CC99"/>
      </left>
      <right/>
      <top style="medium">
        <color rgb="FF00CC99"/>
      </top>
      <bottom/>
      <diagonal/>
    </border>
    <border>
      <left style="thin">
        <color theme="4" tint="0.39994506668294322"/>
      </left>
      <right/>
      <top style="medium">
        <color theme="4" tint="0.39991454817346722"/>
      </top>
      <bottom/>
      <diagonal/>
    </border>
    <border>
      <left/>
      <right/>
      <top style="medium">
        <color theme="4" tint="0.39991454817346722"/>
      </top>
      <bottom/>
      <diagonal/>
    </border>
    <border>
      <left/>
      <right style="thin">
        <color theme="4" tint="0.39994506668294322"/>
      </right>
      <top style="medium">
        <color theme="4" tint="0.39991454817346722"/>
      </top>
      <bottom/>
      <diagonal/>
    </border>
    <border>
      <left style="thin">
        <color theme="4" tint="0.399945066682943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4506668294322"/>
      </right>
      <top style="thin">
        <color theme="4" tint="0.39991454817346722"/>
      </top>
      <bottom style="thin">
        <color theme="4" tint="0.39991454817346722"/>
      </bottom>
      <diagonal/>
    </border>
    <border>
      <left style="thin">
        <color theme="4" tint="0.39994506668294322"/>
      </left>
      <right/>
      <top/>
      <bottom/>
      <diagonal/>
    </border>
    <border>
      <left/>
      <right style="thin">
        <color theme="4" tint="0.39994506668294322"/>
      </right>
      <top/>
      <bottom/>
      <diagonal/>
    </border>
    <border>
      <left style="thin">
        <color rgb="FF00CC99"/>
      </left>
      <right/>
      <top/>
      <bottom/>
      <diagonal/>
    </border>
    <border>
      <left style="thin">
        <color rgb="FFFF9999"/>
      </left>
      <right/>
      <top style="medium">
        <color rgb="FFFF9999"/>
      </top>
      <bottom/>
      <diagonal/>
    </border>
    <border>
      <left/>
      <right/>
      <top style="medium">
        <color rgb="FFFF9999"/>
      </top>
      <bottom/>
      <diagonal/>
    </border>
    <border>
      <left/>
      <right style="thin">
        <color rgb="FFFF9999"/>
      </right>
      <top style="medium">
        <color rgb="FFFF9999"/>
      </top>
      <bottom/>
      <diagonal/>
    </border>
    <border>
      <left style="thin">
        <color rgb="FFFF9999"/>
      </left>
      <right/>
      <top/>
      <bottom style="thin">
        <color rgb="FFFF9999"/>
      </bottom>
      <diagonal/>
    </border>
    <border>
      <left/>
      <right/>
      <top/>
      <bottom style="thin">
        <color rgb="FFFF9999"/>
      </bottom>
      <diagonal/>
    </border>
    <border>
      <left/>
      <right style="thin">
        <color rgb="FFFF9999"/>
      </right>
      <top/>
      <bottom style="thin">
        <color rgb="FFFF9999"/>
      </bottom>
      <diagonal/>
    </border>
    <border>
      <left style="thin">
        <color indexed="64"/>
      </left>
      <right style="medium">
        <color indexed="64"/>
      </right>
      <top/>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735">
    <xf numFmtId="0" fontId="0" fillId="0" borderId="0" xfId="0">
      <alignment vertical="center"/>
    </xf>
    <xf numFmtId="38" fontId="0" fillId="0" borderId="0" xfId="2" applyFont="1">
      <alignment vertical="center"/>
    </xf>
    <xf numFmtId="0" fontId="0" fillId="0" borderId="0" xfId="0" applyBorder="1">
      <alignment vertical="center"/>
    </xf>
    <xf numFmtId="0" fontId="0" fillId="0" borderId="0" xfId="0" applyAlignme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176" fontId="8" fillId="0" borderId="0" xfId="0" applyNumberFormat="1" applyFont="1" applyBorder="1" applyAlignment="1">
      <alignment horizontal="center" vertical="center"/>
    </xf>
    <xf numFmtId="38" fontId="8" fillId="0" borderId="0" xfId="2" applyFont="1" applyBorder="1" applyAlignment="1">
      <alignment horizontal="right" vertical="center"/>
    </xf>
    <xf numFmtId="38" fontId="8" fillId="0" borderId="0" xfId="2" applyFont="1" applyBorder="1" applyAlignment="1">
      <alignment vertical="center"/>
    </xf>
    <xf numFmtId="0" fontId="8" fillId="0" borderId="0"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3" fillId="0" borderId="0" xfId="0" applyFont="1" applyBorder="1">
      <alignment vertical="center"/>
    </xf>
    <xf numFmtId="14" fontId="8" fillId="0" borderId="0" xfId="0" applyNumberFormat="1" applyFont="1" applyAlignment="1">
      <alignment horizontal="right" vertical="center" shrinkToFit="1"/>
    </xf>
    <xf numFmtId="0" fontId="4" fillId="0" borderId="0" xfId="3" applyFont="1" applyBorder="1" applyAlignment="1">
      <alignment horizontal="center" vertical="center"/>
    </xf>
    <xf numFmtId="0" fontId="4" fillId="0" borderId="0" xfId="3" applyFont="1" applyFill="1" applyBorder="1" applyAlignment="1">
      <alignment horizontal="left" vertical="center" shrinkToFit="1"/>
    </xf>
    <xf numFmtId="0" fontId="4" fillId="0" borderId="0" xfId="3" applyFont="1" applyBorder="1" applyAlignment="1">
      <alignment horizontal="left" vertical="center" shrinkToFit="1"/>
    </xf>
    <xf numFmtId="176" fontId="9" fillId="0" borderId="0" xfId="0" applyNumberFormat="1" applyFont="1" applyBorder="1" applyAlignment="1">
      <alignment horizontal="center" vertical="center"/>
    </xf>
    <xf numFmtId="0" fontId="8"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4" fillId="0" borderId="0" xfId="3" applyFont="1" applyBorder="1" applyAlignment="1">
      <alignment vertical="center" shrinkToFit="1"/>
    </xf>
    <xf numFmtId="38" fontId="0" fillId="0" borderId="0" xfId="2" applyFont="1" applyBorder="1" applyAlignment="1">
      <alignment horizontal="right" vertical="center"/>
    </xf>
    <xf numFmtId="0" fontId="0" fillId="0" borderId="0" xfId="0" applyBorder="1" applyAlignment="1">
      <alignment vertical="center" shrinkToFit="1"/>
    </xf>
    <xf numFmtId="0" fontId="0" fillId="5" borderId="0" xfId="0" applyFill="1">
      <alignment vertical="center"/>
    </xf>
    <xf numFmtId="0" fontId="0" fillId="5" borderId="0" xfId="0" applyFill="1" applyBorder="1" applyAlignment="1">
      <alignment vertical="center"/>
    </xf>
    <xf numFmtId="38" fontId="0" fillId="5" borderId="1" xfId="2" applyFont="1" applyFill="1" applyBorder="1" applyAlignment="1">
      <alignment vertical="center" shrinkToFit="1"/>
    </xf>
    <xf numFmtId="0" fontId="0" fillId="5" borderId="0" xfId="0" applyFill="1" applyBorder="1">
      <alignment vertical="center"/>
    </xf>
    <xf numFmtId="38" fontId="0" fillId="5" borderId="23" xfId="2" applyFont="1" applyFill="1" applyBorder="1" applyAlignment="1">
      <alignment vertical="center" shrinkToFit="1"/>
    </xf>
    <xf numFmtId="0" fontId="0" fillId="5" borderId="23" xfId="0" applyFill="1" applyBorder="1" applyAlignment="1">
      <alignment vertical="center" shrinkToFit="1"/>
    </xf>
    <xf numFmtId="38" fontId="0" fillId="5" borderId="22" xfId="2" applyFont="1" applyFill="1" applyBorder="1" applyAlignment="1">
      <alignment vertical="center" shrinkToFit="1"/>
    </xf>
    <xf numFmtId="38" fontId="0" fillId="5" borderId="40" xfId="2" applyFont="1" applyFill="1" applyBorder="1" applyAlignment="1">
      <alignment vertical="center" shrinkToFit="1"/>
    </xf>
    <xf numFmtId="38" fontId="0" fillId="5" borderId="41" xfId="2" applyFont="1" applyFill="1" applyBorder="1" applyAlignment="1">
      <alignment vertical="center" shrinkToFit="1"/>
    </xf>
    <xf numFmtId="38" fontId="0" fillId="5" borderId="43" xfId="2" applyFont="1" applyFill="1" applyBorder="1" applyAlignment="1">
      <alignment vertical="center" shrinkToFit="1"/>
    </xf>
    <xf numFmtId="38" fontId="0" fillId="5" borderId="44" xfId="2" applyFont="1" applyFill="1" applyBorder="1" applyAlignment="1">
      <alignment vertical="center" shrinkToFit="1"/>
    </xf>
    <xf numFmtId="0" fontId="8" fillId="0" borderId="0" xfId="0" applyFont="1" applyFill="1">
      <alignment vertical="center"/>
    </xf>
    <xf numFmtId="38" fontId="8" fillId="0" borderId="0" xfId="2" applyFont="1" applyFill="1">
      <alignment vertical="center"/>
    </xf>
    <xf numFmtId="0" fontId="8" fillId="0" borderId="0" xfId="0" applyFont="1" applyFill="1" applyAlignment="1">
      <alignment horizontal="center" vertical="center"/>
    </xf>
    <xf numFmtId="0" fontId="0" fillId="0" borderId="0" xfId="0" applyFill="1">
      <alignment vertical="center"/>
    </xf>
    <xf numFmtId="0" fontId="7" fillId="0" borderId="0" xfId="0" applyFont="1" applyFill="1" applyAlignment="1">
      <alignment vertical="center"/>
    </xf>
    <xf numFmtId="38" fontId="9" fillId="0" borderId="0" xfId="2" applyFont="1" applyFill="1" applyBorder="1" applyAlignment="1">
      <alignment horizontal="right" vertical="center"/>
    </xf>
    <xf numFmtId="0" fontId="0" fillId="8" borderId="0" xfId="0" applyFill="1">
      <alignment vertical="center"/>
    </xf>
    <xf numFmtId="0" fontId="0" fillId="8" borderId="0" xfId="0" applyFill="1" applyAlignment="1">
      <alignment vertical="center" shrinkToFit="1"/>
    </xf>
    <xf numFmtId="9" fontId="0" fillId="8" borderId="0" xfId="1" applyFont="1" applyFill="1" applyAlignment="1">
      <alignment vertical="center" shrinkToFit="1"/>
    </xf>
    <xf numFmtId="0" fontId="0" fillId="8" borderId="1" xfId="0" applyFill="1" applyBorder="1" applyAlignment="1">
      <alignment vertical="center" shrinkToFit="1"/>
    </xf>
    <xf numFmtId="9" fontId="0" fillId="8" borderId="1" xfId="1" applyFont="1" applyFill="1" applyBorder="1" applyAlignment="1">
      <alignment vertical="center" shrinkToFit="1"/>
    </xf>
    <xf numFmtId="38" fontId="0" fillId="8" borderId="0" xfId="2" applyFont="1" applyFill="1" applyAlignment="1">
      <alignment vertical="center" shrinkToFit="1"/>
    </xf>
    <xf numFmtId="38" fontId="0" fillId="8" borderId="1" xfId="2" applyFont="1" applyFill="1" applyBorder="1" applyAlignment="1">
      <alignment vertical="center" shrinkToFit="1"/>
    </xf>
    <xf numFmtId="0" fontId="0" fillId="8" borderId="3" xfId="0" applyFill="1" applyBorder="1" applyAlignment="1">
      <alignment vertical="center" shrinkToFit="1"/>
    </xf>
    <xf numFmtId="0" fontId="0" fillId="8" borderId="1" xfId="0" applyFill="1" applyBorder="1" applyAlignment="1">
      <alignment horizontal="center" vertical="center" shrinkToFit="1"/>
    </xf>
    <xf numFmtId="0" fontId="0" fillId="8" borderId="0" xfId="0" applyFont="1" applyFill="1" applyBorder="1">
      <alignment vertical="center"/>
    </xf>
    <xf numFmtId="184" fontId="14" fillId="8" borderId="1" xfId="0" applyNumberFormat="1" applyFont="1" applyFill="1" applyBorder="1" applyAlignment="1">
      <alignment vertical="center" shrinkToFit="1"/>
    </xf>
    <xf numFmtId="38" fontId="14" fillId="8" borderId="0" xfId="2" applyFont="1" applyFill="1" applyAlignment="1">
      <alignment vertical="center" shrinkToFit="1"/>
    </xf>
    <xf numFmtId="38" fontId="14" fillId="8" borderId="10" xfId="2" applyFont="1" applyFill="1" applyBorder="1" applyAlignment="1">
      <alignment vertical="center" shrinkToFit="1"/>
    </xf>
    <xf numFmtId="0" fontId="0" fillId="5" borderId="1" xfId="0" applyFill="1" applyBorder="1" applyAlignment="1">
      <alignment horizontal="center" vertical="center" shrinkToFit="1"/>
    </xf>
    <xf numFmtId="0" fontId="0" fillId="3" borderId="0" xfId="0" applyFill="1" applyAlignment="1">
      <alignment vertical="center" shrinkToFit="1"/>
    </xf>
    <xf numFmtId="9" fontId="0" fillId="3" borderId="0" xfId="1" applyFont="1" applyFill="1" applyAlignment="1">
      <alignment vertical="center" shrinkToFit="1"/>
    </xf>
    <xf numFmtId="38" fontId="0" fillId="3" borderId="0" xfId="2" applyFont="1" applyFill="1" applyAlignment="1">
      <alignment vertical="center" shrinkToFit="1"/>
    </xf>
    <xf numFmtId="38" fontId="14" fillId="3" borderId="0" xfId="2" applyFont="1" applyFill="1" applyAlignment="1">
      <alignment vertical="center" shrinkToFit="1"/>
    </xf>
    <xf numFmtId="182" fontId="14" fillId="3" borderId="1" xfId="0" applyNumberFormat="1" applyFont="1" applyFill="1" applyBorder="1" applyAlignment="1">
      <alignment vertical="center" shrinkToFit="1"/>
    </xf>
    <xf numFmtId="38" fontId="0" fillId="3" borderId="1" xfId="2" applyFont="1" applyFill="1" applyBorder="1" applyAlignment="1">
      <alignment vertical="center" shrinkToFit="1"/>
    </xf>
    <xf numFmtId="0" fontId="0" fillId="3" borderId="1" xfId="0" applyFill="1" applyBorder="1" applyAlignment="1">
      <alignment horizontal="center" vertical="center" shrinkToFit="1"/>
    </xf>
    <xf numFmtId="38" fontId="0" fillId="3" borderId="23" xfId="2" applyFont="1" applyFill="1" applyBorder="1" applyAlignment="1">
      <alignment vertical="center" shrinkToFit="1"/>
    </xf>
    <xf numFmtId="38" fontId="0" fillId="8" borderId="23" xfId="2" applyFont="1" applyFill="1" applyBorder="1" applyAlignment="1">
      <alignment vertical="center" shrinkToFit="1"/>
    </xf>
    <xf numFmtId="0" fontId="0" fillId="3" borderId="16" xfId="0" applyFill="1" applyBorder="1" applyAlignment="1">
      <alignment horizontal="center" vertical="center" shrinkToFit="1"/>
    </xf>
    <xf numFmtId="38" fontId="0" fillId="3" borderId="22" xfId="2" applyFont="1" applyFill="1" applyBorder="1" applyAlignment="1">
      <alignment vertical="center" shrinkToFit="1"/>
    </xf>
    <xf numFmtId="0" fontId="0" fillId="8" borderId="22" xfId="0" applyFill="1" applyBorder="1" applyAlignment="1">
      <alignment horizontal="center" vertical="center" shrinkToFit="1"/>
    </xf>
    <xf numFmtId="38" fontId="0" fillId="8" borderId="22" xfId="2" applyFont="1" applyFill="1" applyBorder="1" applyAlignment="1">
      <alignment vertical="center" shrinkToFit="1"/>
    </xf>
    <xf numFmtId="0" fontId="0" fillId="3" borderId="22" xfId="0" applyFill="1" applyBorder="1" applyAlignment="1">
      <alignment horizontal="center" vertical="center" shrinkToFit="1"/>
    </xf>
    <xf numFmtId="38" fontId="0" fillId="8" borderId="40" xfId="2" applyFont="1" applyFill="1" applyBorder="1" applyAlignment="1">
      <alignment vertical="center" shrinkToFit="1"/>
    </xf>
    <xf numFmtId="0" fontId="0" fillId="3" borderId="20" xfId="0" applyFill="1" applyBorder="1" applyAlignment="1">
      <alignment horizontal="center" vertical="center" shrinkToFit="1"/>
    </xf>
    <xf numFmtId="38" fontId="0" fillId="8" borderId="41" xfId="2" applyFont="1" applyFill="1" applyBorder="1" applyAlignment="1">
      <alignment vertical="center" shrinkToFit="1"/>
    </xf>
    <xf numFmtId="0" fontId="0" fillId="3" borderId="42" xfId="0" applyFill="1" applyBorder="1" applyAlignment="1">
      <alignment horizontal="center" vertical="center" shrinkToFit="1"/>
    </xf>
    <xf numFmtId="38" fontId="0" fillId="3" borderId="43" xfId="2" applyFont="1" applyFill="1" applyBorder="1" applyAlignment="1">
      <alignment vertical="center" shrinkToFit="1"/>
    </xf>
    <xf numFmtId="0" fontId="0" fillId="8" borderId="43" xfId="0" applyFill="1" applyBorder="1" applyAlignment="1">
      <alignment horizontal="center" vertical="center" shrinkToFit="1"/>
    </xf>
    <xf numFmtId="38" fontId="0" fillId="8" borderId="43" xfId="2" applyFont="1" applyFill="1" applyBorder="1" applyAlignment="1">
      <alignment vertical="center" shrinkToFit="1"/>
    </xf>
    <xf numFmtId="0" fontId="0" fillId="3" borderId="43" xfId="0" applyFill="1" applyBorder="1" applyAlignment="1">
      <alignment horizontal="center" vertical="center" shrinkToFit="1"/>
    </xf>
    <xf numFmtId="38" fontId="0" fillId="8" borderId="44" xfId="2" applyFont="1" applyFill="1" applyBorder="1" applyAlignment="1">
      <alignment vertical="center" shrinkToFit="1"/>
    </xf>
    <xf numFmtId="0" fontId="8" fillId="0" borderId="0" xfId="0" applyFont="1" applyFill="1" applyBorder="1">
      <alignment vertical="center"/>
    </xf>
    <xf numFmtId="38" fontId="8" fillId="0" borderId="0" xfId="2" applyFont="1" applyFill="1" applyBorder="1">
      <alignment vertical="center"/>
    </xf>
    <xf numFmtId="0" fontId="8" fillId="0" borderId="0" xfId="0" applyFont="1" applyFill="1" applyBorder="1" applyAlignment="1">
      <alignment horizontal="center" vertical="center"/>
    </xf>
    <xf numFmtId="0" fontId="0" fillId="6" borderId="0" xfId="0" applyFill="1" applyBorder="1">
      <alignment vertical="center"/>
    </xf>
    <xf numFmtId="0" fontId="0" fillId="6" borderId="0" xfId="0" applyFill="1" applyBorder="1" applyAlignment="1">
      <alignment vertical="center" shrinkToFit="1"/>
    </xf>
    <xf numFmtId="9" fontId="0" fillId="6" borderId="0" xfId="1" applyFont="1" applyFill="1" applyBorder="1" applyAlignment="1">
      <alignment vertical="center" shrinkToFit="1"/>
    </xf>
    <xf numFmtId="0" fontId="16" fillId="6" borderId="0" xfId="0" applyFont="1" applyFill="1" applyBorder="1">
      <alignment vertical="center"/>
    </xf>
    <xf numFmtId="38" fontId="0" fillId="6" borderId="0" xfId="2" applyFont="1" applyFill="1" applyBorder="1" applyAlignment="1">
      <alignment vertical="center" shrinkToFit="1"/>
    </xf>
    <xf numFmtId="38" fontId="0" fillId="6" borderId="1" xfId="2" applyFont="1" applyFill="1" applyBorder="1" applyAlignment="1">
      <alignment vertical="center" shrinkToFit="1"/>
    </xf>
    <xf numFmtId="0" fontId="0" fillId="6" borderId="0" xfId="0" applyFill="1" applyBorder="1" applyAlignment="1">
      <alignment vertical="center" wrapText="1"/>
    </xf>
    <xf numFmtId="38" fontId="14" fillId="6" borderId="0" xfId="2" applyFont="1" applyFill="1" applyBorder="1" applyAlignment="1">
      <alignment vertical="center" shrinkToFit="1"/>
    </xf>
    <xf numFmtId="182" fontId="14" fillId="6" borderId="1" xfId="0" applyNumberFormat="1" applyFont="1" applyFill="1" applyBorder="1" applyAlignment="1">
      <alignment vertical="center" shrinkToFit="1"/>
    </xf>
    <xf numFmtId="0" fontId="0" fillId="6" borderId="0" xfId="0" applyFill="1" applyBorder="1" applyAlignment="1">
      <alignment horizontal="center" vertical="center"/>
    </xf>
    <xf numFmtId="0" fontId="0" fillId="5" borderId="0" xfId="0" applyFill="1" applyBorder="1" applyAlignment="1">
      <alignment vertical="center" shrinkToFit="1"/>
    </xf>
    <xf numFmtId="9" fontId="0" fillId="5" borderId="0" xfId="1" applyFont="1" applyFill="1" applyBorder="1" applyAlignment="1">
      <alignment vertical="center" shrinkToFit="1"/>
    </xf>
    <xf numFmtId="38" fontId="0" fillId="5" borderId="0" xfId="2" applyFont="1" applyFill="1" applyBorder="1" applyAlignment="1">
      <alignment vertical="center" shrinkToFit="1"/>
    </xf>
    <xf numFmtId="38" fontId="14" fillId="5" borderId="0" xfId="2" applyFont="1" applyFill="1" applyBorder="1" applyAlignment="1">
      <alignment vertical="center" shrinkToFit="1"/>
    </xf>
    <xf numFmtId="184" fontId="14" fillId="5" borderId="1" xfId="0" applyNumberFormat="1" applyFont="1" applyFill="1" applyBorder="1" applyAlignment="1">
      <alignment vertical="center" shrinkToFit="1"/>
    </xf>
    <xf numFmtId="38" fontId="0" fillId="5" borderId="0" xfId="2" applyFont="1" applyFill="1" applyBorder="1">
      <alignment vertical="center"/>
    </xf>
    <xf numFmtId="0" fontId="0" fillId="5" borderId="1" xfId="0" applyFill="1" applyBorder="1" applyAlignment="1">
      <alignment vertical="center" shrinkToFit="1"/>
    </xf>
    <xf numFmtId="9" fontId="0" fillId="5" borderId="1" xfId="1" applyFont="1" applyFill="1" applyBorder="1" applyAlignment="1">
      <alignment vertical="center" shrinkToFit="1"/>
    </xf>
    <xf numFmtId="38" fontId="14" fillId="5" borderId="10" xfId="2" applyFont="1" applyFill="1" applyBorder="1" applyAlignment="1">
      <alignment vertical="center" shrinkToFit="1"/>
    </xf>
    <xf numFmtId="0" fontId="0" fillId="5" borderId="3" xfId="0" applyFill="1" applyBorder="1" applyAlignment="1">
      <alignment vertical="center" shrinkToFit="1"/>
    </xf>
    <xf numFmtId="38" fontId="0" fillId="6" borderId="23" xfId="2" applyFont="1" applyFill="1" applyBorder="1" applyAlignment="1">
      <alignment vertical="center" shrinkToFit="1"/>
    </xf>
    <xf numFmtId="38" fontId="0" fillId="6" borderId="0" xfId="2" applyFont="1" applyFill="1" applyBorder="1" applyAlignment="1">
      <alignment horizontal="right" vertical="center"/>
    </xf>
    <xf numFmtId="0" fontId="14" fillId="5" borderId="1" xfId="0" applyFont="1" applyFill="1" applyBorder="1" applyAlignment="1">
      <alignment horizontal="center" vertical="center" shrinkToFit="1"/>
    </xf>
    <xf numFmtId="0" fontId="14" fillId="6" borderId="1" xfId="0" applyFont="1" applyFill="1" applyBorder="1" applyAlignment="1">
      <alignment horizontal="center" vertical="center" shrinkToFit="1"/>
    </xf>
    <xf numFmtId="0" fontId="8" fillId="7" borderId="0" xfId="0" applyFont="1" applyFill="1" applyAlignment="1">
      <alignment vertical="center" shrinkToFit="1"/>
    </xf>
    <xf numFmtId="0" fontId="8" fillId="7" borderId="0" xfId="0" applyFont="1" applyFill="1" applyAlignment="1">
      <alignment horizontal="center" vertical="center" shrinkToFit="1"/>
    </xf>
    <xf numFmtId="38" fontId="8" fillId="7" borderId="0" xfId="2" applyFont="1" applyFill="1" applyAlignment="1">
      <alignment vertical="center" shrinkToFit="1"/>
    </xf>
    <xf numFmtId="176" fontId="8" fillId="7" borderId="0" xfId="0" applyNumberFormat="1" applyFont="1" applyFill="1" applyBorder="1" applyAlignment="1">
      <alignment horizontal="center" vertical="center" shrinkToFit="1"/>
    </xf>
    <xf numFmtId="14" fontId="8" fillId="7" borderId="0" xfId="0" applyNumberFormat="1" applyFont="1" applyFill="1" applyAlignment="1">
      <alignment horizontal="center" vertical="center" shrinkToFit="1"/>
    </xf>
    <xf numFmtId="177" fontId="8" fillId="7" borderId="0" xfId="0" applyNumberFormat="1" applyFont="1" applyFill="1" applyAlignment="1">
      <alignment vertical="center" shrinkToFit="1"/>
    </xf>
    <xf numFmtId="0" fontId="8" fillId="7" borderId="7" xfId="0" applyFont="1" applyFill="1" applyBorder="1" applyAlignment="1">
      <alignment horizontal="center" vertical="center" shrinkToFit="1"/>
    </xf>
    <xf numFmtId="0" fontId="10" fillId="7" borderId="0" xfId="0" applyFont="1" applyFill="1" applyAlignment="1">
      <alignment horizontal="center" vertical="center" shrinkToFit="1"/>
    </xf>
    <xf numFmtId="38" fontId="8" fillId="7" borderId="7" xfId="2" applyFont="1" applyFill="1" applyBorder="1" applyAlignment="1">
      <alignment horizontal="right" vertical="center" shrinkToFit="1"/>
    </xf>
    <xf numFmtId="38" fontId="8" fillId="7" borderId="0" xfId="2" applyFont="1" applyFill="1" applyBorder="1" applyAlignment="1">
      <alignment horizontal="right" vertical="center" shrinkToFit="1"/>
    </xf>
    <xf numFmtId="14" fontId="8" fillId="7" borderId="0" xfId="0" applyNumberFormat="1" applyFont="1" applyFill="1" applyAlignment="1">
      <alignment vertical="center" shrinkToFit="1"/>
    </xf>
    <xf numFmtId="38" fontId="15" fillId="3" borderId="1" xfId="2" applyFont="1" applyFill="1" applyBorder="1" applyAlignment="1">
      <alignment horizontal="right" vertical="center" shrinkToFit="1"/>
    </xf>
    <xf numFmtId="0" fontId="8" fillId="7" borderId="33" xfId="0" applyFont="1" applyFill="1" applyBorder="1" applyAlignment="1">
      <alignment vertical="center" shrinkToFit="1"/>
    </xf>
    <xf numFmtId="0" fontId="8" fillId="7" borderId="30" xfId="0" applyFont="1" applyFill="1" applyBorder="1" applyAlignment="1">
      <alignment vertical="center" shrinkToFit="1"/>
    </xf>
    <xf numFmtId="38" fontId="8" fillId="7" borderId="30" xfId="2" applyFont="1" applyFill="1" applyBorder="1" applyAlignment="1">
      <alignment vertical="center" shrinkToFit="1"/>
    </xf>
    <xf numFmtId="0" fontId="8" fillId="7" borderId="30" xfId="0" applyFont="1" applyFill="1" applyBorder="1" applyAlignment="1">
      <alignment horizontal="center" vertical="center" shrinkToFit="1"/>
    </xf>
    <xf numFmtId="0" fontId="8" fillId="7" borderId="34" xfId="0" applyFont="1" applyFill="1" applyBorder="1" applyAlignment="1">
      <alignment vertical="center" shrinkToFit="1"/>
    </xf>
    <xf numFmtId="0" fontId="8" fillId="7" borderId="35" xfId="0" applyFont="1" applyFill="1" applyBorder="1" applyAlignment="1">
      <alignment vertical="center" shrinkToFit="1"/>
    </xf>
    <xf numFmtId="0" fontId="8" fillId="7" borderId="0" xfId="0" applyFont="1" applyFill="1" applyBorder="1" applyAlignment="1">
      <alignment vertical="center" shrinkToFit="1"/>
    </xf>
    <xf numFmtId="38" fontId="8" fillId="7" borderId="0" xfId="2" applyFont="1" applyFill="1" applyBorder="1" applyAlignment="1">
      <alignment vertical="center" shrinkToFit="1"/>
    </xf>
    <xf numFmtId="0" fontId="8" fillId="7" borderId="0" xfId="0" applyFont="1" applyFill="1" applyBorder="1" applyAlignment="1">
      <alignment horizontal="center" vertical="center" shrinkToFit="1"/>
    </xf>
    <xf numFmtId="0" fontId="8" fillId="7" borderId="36" xfId="0" applyFont="1" applyFill="1" applyBorder="1" applyAlignment="1">
      <alignment vertical="center" shrinkToFit="1"/>
    </xf>
    <xf numFmtId="0" fontId="8" fillId="7" borderId="37" xfId="0" applyFont="1" applyFill="1" applyBorder="1" applyAlignment="1">
      <alignment vertical="center" shrinkToFit="1"/>
    </xf>
    <xf numFmtId="0" fontId="8" fillId="7" borderId="21" xfId="0" applyFont="1" applyFill="1" applyBorder="1" applyAlignment="1">
      <alignment vertical="center" shrinkToFit="1"/>
    </xf>
    <xf numFmtId="38" fontId="8" fillId="7" borderId="21" xfId="2" applyFont="1" applyFill="1" applyBorder="1" applyAlignment="1">
      <alignment vertical="center" shrinkToFit="1"/>
    </xf>
    <xf numFmtId="0" fontId="8" fillId="7" borderId="21" xfId="0" applyFont="1" applyFill="1" applyBorder="1" applyAlignment="1">
      <alignment horizontal="center" vertical="center" shrinkToFit="1"/>
    </xf>
    <xf numFmtId="38" fontId="0" fillId="0" borderId="0" xfId="0" applyNumberFormat="1">
      <alignment vertical="center"/>
    </xf>
    <xf numFmtId="38" fontId="8" fillId="3" borderId="1" xfId="2" applyFont="1" applyFill="1" applyBorder="1" applyAlignment="1">
      <alignment horizontal="right" vertical="center" shrinkToFit="1"/>
    </xf>
    <xf numFmtId="38" fontId="8" fillId="7" borderId="34" xfId="2" applyFont="1" applyFill="1" applyBorder="1" applyAlignment="1">
      <alignment vertical="center" shrinkToFit="1"/>
    </xf>
    <xf numFmtId="38" fontId="8" fillId="7" borderId="36" xfId="2" applyFont="1" applyFill="1" applyBorder="1" applyAlignment="1">
      <alignment vertical="center" shrinkToFit="1"/>
    </xf>
    <xf numFmtId="38" fontId="8" fillId="7" borderId="38" xfId="2" applyFont="1" applyFill="1" applyBorder="1" applyAlignment="1">
      <alignment vertical="center" shrinkToFit="1"/>
    </xf>
    <xf numFmtId="0" fontId="9" fillId="7" borderId="33" xfId="0" applyFont="1" applyFill="1" applyBorder="1" applyAlignment="1">
      <alignment vertical="center" shrinkToFit="1"/>
    </xf>
    <xf numFmtId="38" fontId="8" fillId="7" borderId="33" xfId="0" applyNumberFormat="1" applyFont="1" applyFill="1" applyBorder="1" applyAlignment="1">
      <alignment vertical="center" shrinkToFit="1"/>
    </xf>
    <xf numFmtId="38" fontId="8" fillId="7" borderId="35" xfId="0" applyNumberFormat="1" applyFont="1" applyFill="1" applyBorder="1" applyAlignment="1">
      <alignment vertical="center" shrinkToFit="1"/>
    </xf>
    <xf numFmtId="38" fontId="8" fillId="7" borderId="37" xfId="0" applyNumberFormat="1" applyFont="1" applyFill="1" applyBorder="1" applyAlignment="1">
      <alignment vertical="center" shrinkToFit="1"/>
    </xf>
    <xf numFmtId="0" fontId="10" fillId="7" borderId="51" xfId="0" applyFont="1" applyFill="1" applyBorder="1" applyAlignment="1">
      <alignment horizontal="center" vertical="center" shrinkToFit="1"/>
    </xf>
    <xf numFmtId="0" fontId="8" fillId="7" borderId="51" xfId="0" applyFont="1" applyFill="1" applyBorder="1" applyAlignment="1">
      <alignment horizontal="center" vertical="center" shrinkToFit="1"/>
    </xf>
    <xf numFmtId="0" fontId="8" fillId="7" borderId="52" xfId="0" applyFont="1" applyFill="1" applyBorder="1" applyAlignment="1">
      <alignment horizontal="center" vertical="center" shrinkToFit="1"/>
    </xf>
    <xf numFmtId="0" fontId="8" fillId="7" borderId="53" xfId="0" applyFont="1" applyFill="1" applyBorder="1" applyAlignment="1">
      <alignment horizontal="center" vertical="center" shrinkToFit="1"/>
    </xf>
    <xf numFmtId="38" fontId="8" fillId="7" borderId="35" xfId="2" applyFont="1" applyFill="1" applyBorder="1" applyAlignment="1">
      <alignment vertical="center" shrinkToFit="1"/>
    </xf>
    <xf numFmtId="38" fontId="8" fillId="7" borderId="33" xfId="2" applyFont="1" applyFill="1" applyBorder="1" applyAlignment="1">
      <alignment vertical="center" shrinkToFit="1"/>
    </xf>
    <xf numFmtId="38" fontId="8" fillId="7" borderId="37" xfId="2" applyFont="1" applyFill="1" applyBorder="1" applyAlignment="1">
      <alignment vertical="center" shrinkToFit="1"/>
    </xf>
    <xf numFmtId="38" fontId="8" fillId="3" borderId="2" xfId="2" applyFont="1" applyFill="1" applyBorder="1" applyAlignment="1">
      <alignment horizontal="right" vertical="center" shrinkToFit="1"/>
    </xf>
    <xf numFmtId="38" fontId="8" fillId="3" borderId="3" xfId="2" applyFont="1" applyFill="1" applyBorder="1" applyAlignment="1">
      <alignment horizontal="right" vertical="center" shrinkToFit="1"/>
    </xf>
    <xf numFmtId="38" fontId="8" fillId="3" borderId="2" xfId="2" applyFont="1" applyFill="1" applyBorder="1" applyAlignment="1">
      <alignment horizontal="center" vertical="center" shrinkToFit="1"/>
    </xf>
    <xf numFmtId="38" fontId="8" fillId="3" borderId="10" xfId="2" applyFont="1" applyFill="1" applyBorder="1" applyAlignment="1">
      <alignment horizontal="center" vertical="center" shrinkToFit="1"/>
    </xf>
    <xf numFmtId="38" fontId="8" fillId="3" borderId="3" xfId="2" applyFont="1" applyFill="1" applyBorder="1" applyAlignment="1">
      <alignment horizontal="center" vertical="center" shrinkToFit="1"/>
    </xf>
    <xf numFmtId="176" fontId="8" fillId="3" borderId="0" xfId="0" applyNumberFormat="1" applyFont="1" applyFill="1" applyBorder="1" applyAlignment="1">
      <alignment horizontal="center" vertical="center" shrinkToFit="1"/>
    </xf>
    <xf numFmtId="0" fontId="8" fillId="3" borderId="0" xfId="0" applyFont="1" applyFill="1" applyAlignment="1">
      <alignment vertical="center" shrinkToFit="1"/>
    </xf>
    <xf numFmtId="0" fontId="8" fillId="3" borderId="51" xfId="0" applyFont="1" applyFill="1" applyBorder="1" applyAlignment="1">
      <alignment vertical="center" shrinkToFit="1"/>
    </xf>
    <xf numFmtId="0" fontId="8" fillId="3" borderId="52" xfId="0" applyFont="1" applyFill="1" applyBorder="1" applyAlignment="1">
      <alignment vertical="center" shrinkToFit="1"/>
    </xf>
    <xf numFmtId="0" fontId="8" fillId="3" borderId="53" xfId="0" applyFont="1" applyFill="1" applyBorder="1" applyAlignment="1">
      <alignment vertical="center" shrinkToFit="1"/>
    </xf>
    <xf numFmtId="0" fontId="6" fillId="0" borderId="0" xfId="0" applyFont="1">
      <alignment vertical="center"/>
    </xf>
    <xf numFmtId="0" fontId="8" fillId="3" borderId="34" xfId="0" applyFont="1" applyFill="1" applyBorder="1" applyAlignment="1">
      <alignment vertical="center" shrinkToFit="1"/>
    </xf>
    <xf numFmtId="0" fontId="8" fillId="3" borderId="36" xfId="0" applyFont="1" applyFill="1" applyBorder="1" applyAlignment="1">
      <alignment vertical="center" shrinkToFit="1"/>
    </xf>
    <xf numFmtId="0" fontId="8" fillId="3" borderId="38" xfId="0" applyFont="1" applyFill="1" applyBorder="1" applyAlignment="1">
      <alignment vertical="center" shrinkToFit="1"/>
    </xf>
    <xf numFmtId="38" fontId="8" fillId="7" borderId="36" xfId="0" applyNumberFormat="1" applyFont="1" applyFill="1" applyBorder="1" applyAlignment="1">
      <alignment vertical="center" shrinkToFit="1"/>
    </xf>
    <xf numFmtId="38" fontId="8" fillId="7" borderId="38" xfId="0" applyNumberFormat="1" applyFont="1" applyFill="1" applyBorder="1" applyAlignment="1">
      <alignment vertical="center" shrinkToFit="1"/>
    </xf>
    <xf numFmtId="38" fontId="8" fillId="7" borderId="34" xfId="0" applyNumberFormat="1" applyFont="1" applyFill="1" applyBorder="1" applyAlignment="1">
      <alignment vertical="center" shrinkToFit="1"/>
    </xf>
    <xf numFmtId="0" fontId="13" fillId="0" borderId="8" xfId="0" applyFont="1" applyBorder="1" applyAlignment="1">
      <alignment horizontal="center" vertical="center"/>
    </xf>
    <xf numFmtId="0" fontId="14" fillId="0" borderId="0" xfId="0" applyFont="1">
      <alignment vertical="center"/>
    </xf>
    <xf numFmtId="0" fontId="19" fillId="0" borderId="0" xfId="0" applyFont="1">
      <alignment vertical="center"/>
    </xf>
    <xf numFmtId="0" fontId="0" fillId="0" borderId="0" xfId="0" applyAlignment="1">
      <alignment vertical="center" shrinkToFit="1"/>
    </xf>
    <xf numFmtId="0" fontId="8" fillId="0" borderId="0" xfId="0" applyFont="1" applyFill="1" applyAlignment="1">
      <alignment vertical="center" shrinkToFit="1"/>
    </xf>
    <xf numFmtId="0" fontId="0" fillId="0" borderId="1" xfId="0" applyBorder="1" applyAlignment="1">
      <alignment vertical="center" shrinkToFit="1"/>
    </xf>
    <xf numFmtId="0" fontId="8" fillId="0" borderId="1" xfId="0" applyFont="1" applyFill="1" applyBorder="1" applyAlignment="1">
      <alignment vertical="center" shrinkToFit="1"/>
    </xf>
    <xf numFmtId="180" fontId="0" fillId="0" borderId="1" xfId="0" applyNumberFormat="1" applyBorder="1" applyAlignment="1">
      <alignment vertical="center" shrinkToFit="1"/>
    </xf>
    <xf numFmtId="180" fontId="8" fillId="0" borderId="1" xfId="0" applyNumberFormat="1" applyFont="1" applyFill="1" applyBorder="1" applyAlignment="1">
      <alignment vertical="center" shrinkToFit="1"/>
    </xf>
    <xf numFmtId="0" fontId="14" fillId="0" borderId="1" xfId="0" applyFont="1" applyBorder="1" applyAlignment="1">
      <alignment vertical="center" shrinkToFit="1"/>
    </xf>
    <xf numFmtId="56" fontId="21" fillId="0" borderId="1" xfId="0" applyNumberFormat="1" applyFont="1" applyBorder="1" applyAlignment="1">
      <alignment vertical="center" shrinkToFit="1"/>
    </xf>
    <xf numFmtId="180" fontId="19" fillId="0" borderId="1" xfId="0" applyNumberFormat="1" applyFont="1" applyBorder="1" applyAlignment="1">
      <alignment vertical="center" shrinkToFit="1"/>
    </xf>
    <xf numFmtId="180" fontId="22" fillId="0" borderId="1" xfId="0" applyNumberFormat="1" applyFont="1" applyBorder="1" applyAlignment="1">
      <alignment vertical="center" shrinkToFit="1"/>
    </xf>
    <xf numFmtId="0" fontId="9" fillId="0" borderId="0" xfId="0" applyFont="1" applyFill="1" applyBorder="1" applyAlignment="1">
      <alignment horizontal="center" vertical="center" shrinkToFit="1"/>
    </xf>
    <xf numFmtId="0" fontId="9" fillId="0" borderId="0" xfId="0" applyFont="1" applyFill="1" applyAlignment="1">
      <alignment horizontal="right" vertical="center"/>
    </xf>
    <xf numFmtId="0" fontId="23" fillId="0" borderId="0" xfId="0" applyFont="1" applyAlignment="1">
      <alignment horizontal="center" vertical="center"/>
    </xf>
    <xf numFmtId="0" fontId="20" fillId="0" borderId="0" xfId="3" applyFont="1" applyBorder="1" applyAlignment="1">
      <alignment vertical="center" wrapText="1"/>
    </xf>
    <xf numFmtId="0" fontId="20" fillId="0" borderId="0" xfId="3" applyFont="1">
      <alignment vertical="center"/>
    </xf>
    <xf numFmtId="180" fontId="20" fillId="0" borderId="0" xfId="3" applyNumberFormat="1" applyFont="1" applyFill="1" applyBorder="1" applyAlignment="1" applyProtection="1">
      <alignment vertical="center"/>
      <protection locked="0"/>
    </xf>
    <xf numFmtId="0" fontId="24" fillId="0" borderId="11" xfId="3" applyFont="1" applyBorder="1" applyAlignment="1">
      <alignment vertical="center" shrinkToFit="1"/>
    </xf>
    <xf numFmtId="0" fontId="20" fillId="0" borderId="0" xfId="3" applyFont="1" applyFill="1" applyBorder="1" applyAlignment="1">
      <alignment vertical="center"/>
    </xf>
    <xf numFmtId="0" fontId="25" fillId="0" borderId="0" xfId="3" applyFont="1" applyBorder="1" applyAlignment="1">
      <alignment vertical="center" wrapText="1"/>
    </xf>
    <xf numFmtId="0" fontId="13" fillId="0" borderId="0" xfId="0" applyFont="1" applyAlignment="1">
      <alignment horizontal="center" vertical="center"/>
    </xf>
    <xf numFmtId="176" fontId="26" fillId="0" borderId="0" xfId="0" applyNumberFormat="1" applyFont="1" applyBorder="1" applyAlignment="1">
      <alignment horizontal="center" vertical="center"/>
    </xf>
    <xf numFmtId="0" fontId="26" fillId="0" borderId="0" xfId="0" applyFont="1" applyFill="1" applyBorder="1" applyAlignment="1">
      <alignment horizontal="center" vertical="center" shrinkToFit="1"/>
    </xf>
    <xf numFmtId="38" fontId="13" fillId="0" borderId="0" xfId="2" applyFont="1" applyBorder="1" applyAlignment="1">
      <alignment vertical="center"/>
    </xf>
    <xf numFmtId="0" fontId="13" fillId="0" borderId="0" xfId="0" applyFont="1" applyBorder="1" applyAlignment="1">
      <alignment horizontal="center" vertical="center" shrinkToFit="1"/>
    </xf>
    <xf numFmtId="0" fontId="29" fillId="0" borderId="0" xfId="0" applyFont="1" applyBorder="1" applyAlignment="1">
      <alignment horizontal="center" vertical="center" shrinkToFit="1"/>
    </xf>
    <xf numFmtId="0" fontId="13" fillId="0" borderId="0" xfId="0" applyFont="1" applyBorder="1" applyAlignment="1">
      <alignment horizontal="center" vertical="center"/>
    </xf>
    <xf numFmtId="0" fontId="27" fillId="0" borderId="0" xfId="0" applyFont="1" applyAlignment="1">
      <alignment horizontal="center" vertical="center" shrinkToFit="1"/>
    </xf>
    <xf numFmtId="0" fontId="13" fillId="0" borderId="0" xfId="0" applyFont="1" applyAlignment="1">
      <alignment vertical="center" shrinkToFit="1"/>
    </xf>
    <xf numFmtId="180" fontId="13" fillId="0" borderId="0" xfId="2" applyNumberFormat="1" applyFont="1" applyBorder="1" applyAlignment="1">
      <alignment horizontal="center" vertical="center" shrinkToFit="1"/>
    </xf>
    <xf numFmtId="38" fontId="13" fillId="0" borderId="0" xfId="2" applyFont="1" applyBorder="1" applyAlignment="1">
      <alignment horizontal="center" vertical="center" shrinkToFit="1"/>
    </xf>
    <xf numFmtId="0" fontId="27" fillId="0" borderId="0" xfId="0" applyFont="1" applyAlignment="1">
      <alignment vertical="center" shrinkToFit="1"/>
    </xf>
    <xf numFmtId="0" fontId="13" fillId="0" borderId="0" xfId="0" applyFont="1" applyBorder="1" applyAlignment="1">
      <alignment vertical="center" shrinkToFit="1"/>
    </xf>
    <xf numFmtId="38" fontId="13" fillId="0" borderId="0" xfId="2" applyFont="1" applyBorder="1" applyAlignment="1">
      <alignment horizontal="right" vertical="center" indent="1"/>
    </xf>
    <xf numFmtId="180" fontId="13" fillId="0" borderId="0" xfId="2" applyNumberFormat="1" applyFont="1" applyFill="1" applyBorder="1" applyAlignment="1">
      <alignment vertical="center" shrinkToFit="1"/>
    </xf>
    <xf numFmtId="179" fontId="13" fillId="0" borderId="0" xfId="2" applyNumberFormat="1" applyFont="1" applyFill="1" applyBorder="1" applyAlignment="1">
      <alignment horizontal="right" vertical="center" shrinkToFit="1"/>
    </xf>
    <xf numFmtId="38" fontId="26" fillId="0" borderId="0" xfId="2" applyFont="1" applyBorder="1" applyAlignment="1">
      <alignment horizontal="right" vertical="center" indent="1"/>
    </xf>
    <xf numFmtId="190" fontId="30" fillId="0" borderId="0" xfId="0" applyNumberFormat="1" applyFont="1" applyFill="1" applyBorder="1" applyAlignment="1">
      <alignment horizontal="center" vertical="center"/>
    </xf>
    <xf numFmtId="189" fontId="30" fillId="0" borderId="0" xfId="0" applyNumberFormat="1" applyFont="1" applyFill="1" applyBorder="1" applyAlignment="1">
      <alignment horizontal="center" vertical="center"/>
    </xf>
    <xf numFmtId="0" fontId="26" fillId="0" borderId="0" xfId="0" applyFont="1" applyFill="1" applyAlignment="1">
      <alignment horizontal="right" vertical="center"/>
    </xf>
    <xf numFmtId="0" fontId="13" fillId="0" borderId="0" xfId="0" applyFont="1" applyFill="1">
      <alignment vertical="center"/>
    </xf>
    <xf numFmtId="0" fontId="26" fillId="0" borderId="0" xfId="0" applyFont="1" applyAlignment="1">
      <alignment vertical="center" shrinkToFit="1"/>
    </xf>
    <xf numFmtId="187" fontId="13" fillId="0" borderId="0" xfId="2" applyNumberFormat="1" applyFont="1" applyFill="1" applyBorder="1" applyAlignment="1">
      <alignment vertical="center" shrinkToFit="1"/>
    </xf>
    <xf numFmtId="10" fontId="13" fillId="0" borderId="0" xfId="1" applyNumberFormat="1" applyFont="1" applyFill="1" applyBorder="1" applyAlignment="1">
      <alignment vertical="center" shrinkToFit="1"/>
    </xf>
    <xf numFmtId="0" fontId="13" fillId="0" borderId="0" xfId="0" applyFont="1" applyFill="1" applyBorder="1">
      <alignment vertical="center"/>
    </xf>
    <xf numFmtId="180" fontId="13" fillId="0" borderId="0" xfId="2" applyNumberFormat="1" applyFont="1" applyFill="1" applyBorder="1" applyAlignment="1">
      <alignment horizontal="center" vertical="center" shrinkToFit="1"/>
    </xf>
    <xf numFmtId="38" fontId="13" fillId="0" borderId="0" xfId="2" applyFont="1" applyFill="1" applyBorder="1" applyAlignment="1">
      <alignment horizontal="center" vertical="center" shrinkToFit="1"/>
    </xf>
    <xf numFmtId="183" fontId="26" fillId="0" borderId="0" xfId="1" applyNumberFormat="1" applyFont="1" applyFill="1" applyBorder="1" applyAlignment="1">
      <alignment horizontal="center" vertical="center"/>
    </xf>
    <xf numFmtId="38" fontId="26" fillId="0" borderId="0" xfId="2" applyFont="1" applyFill="1" applyBorder="1" applyAlignment="1">
      <alignment horizontal="right" vertical="center"/>
    </xf>
    <xf numFmtId="38" fontId="26" fillId="0" borderId="0" xfId="2" applyFont="1" applyFill="1" applyBorder="1" applyAlignment="1">
      <alignment horizontal="right" vertical="center" indent="1"/>
    </xf>
    <xf numFmtId="0" fontId="13" fillId="0" borderId="0" xfId="0" applyFont="1" applyBorder="1" applyAlignment="1">
      <alignment vertical="center" wrapText="1"/>
    </xf>
    <xf numFmtId="179" fontId="13" fillId="0" borderId="0" xfId="2" applyNumberFormat="1" applyFont="1" applyBorder="1" applyAlignment="1">
      <alignment vertical="center" shrinkToFit="1"/>
    </xf>
    <xf numFmtId="183" fontId="13" fillId="0" borderId="0" xfId="1" applyNumberFormat="1" applyFont="1" applyBorder="1" applyAlignment="1">
      <alignment vertical="center" shrinkToFit="1"/>
    </xf>
    <xf numFmtId="180" fontId="13" fillId="0" borderId="0" xfId="2" applyNumberFormat="1" applyFont="1" applyBorder="1" applyAlignment="1">
      <alignment vertical="center" shrinkToFit="1"/>
    </xf>
    <xf numFmtId="187" fontId="13" fillId="0" borderId="0" xfId="2" applyNumberFormat="1" applyFont="1" applyBorder="1" applyAlignment="1">
      <alignment vertical="center" shrinkToFit="1"/>
    </xf>
    <xf numFmtId="10" fontId="13" fillId="0" borderId="0" xfId="1" applyNumberFormat="1" applyFont="1" applyBorder="1" applyAlignment="1">
      <alignment vertical="center" shrinkToFit="1"/>
    </xf>
    <xf numFmtId="180" fontId="29" fillId="0" borderId="0" xfId="2" applyNumberFormat="1" applyFont="1" applyFill="1" applyBorder="1" applyAlignment="1">
      <alignment horizontal="center" vertical="center" shrinkToFit="1"/>
    </xf>
    <xf numFmtId="0" fontId="13" fillId="0" borderId="0" xfId="0" applyFont="1" applyBorder="1" applyAlignment="1">
      <alignment horizontal="left" vertical="center"/>
    </xf>
    <xf numFmtId="183" fontId="13" fillId="0" borderId="0" xfId="1" applyNumberFormat="1" applyFont="1" applyBorder="1" applyAlignment="1">
      <alignment horizontal="center" vertical="center"/>
    </xf>
    <xf numFmtId="38" fontId="13" fillId="0" borderId="0" xfId="2" applyFont="1" applyBorder="1" applyAlignment="1">
      <alignment horizontal="right" vertical="center"/>
    </xf>
    <xf numFmtId="10" fontId="13" fillId="0" borderId="0" xfId="1" applyNumberFormat="1"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lignment vertical="center"/>
    </xf>
    <xf numFmtId="183" fontId="13" fillId="0" borderId="0" xfId="0" applyNumberFormat="1" applyFont="1" applyBorder="1">
      <alignment vertical="center"/>
    </xf>
    <xf numFmtId="0" fontId="26" fillId="0" borderId="0" xfId="0" applyFont="1" applyFill="1" applyBorder="1" applyAlignment="1">
      <alignment horizontal="right" vertical="center"/>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center" vertical="center" shrinkToFit="1"/>
    </xf>
    <xf numFmtId="183" fontId="26" fillId="0" borderId="0" xfId="1" applyNumberFormat="1" applyFont="1" applyBorder="1" applyAlignment="1">
      <alignment horizontal="center" vertical="center"/>
    </xf>
    <xf numFmtId="38" fontId="26" fillId="0" borderId="0" xfId="2" applyFont="1" applyBorder="1" applyAlignment="1">
      <alignment horizontal="right" vertical="center"/>
    </xf>
    <xf numFmtId="10" fontId="26" fillId="0" borderId="0" xfId="1" applyNumberFormat="1" applyFont="1" applyBorder="1" applyAlignment="1">
      <alignment horizontal="center" vertical="center"/>
    </xf>
    <xf numFmtId="176" fontId="13" fillId="0" borderId="3" xfId="0" applyNumberFormat="1" applyFont="1" applyBorder="1" applyAlignment="1">
      <alignment horizontal="center" vertical="center"/>
    </xf>
    <xf numFmtId="0" fontId="13" fillId="0" borderId="0" xfId="0" applyFont="1" applyFill="1" applyAlignment="1">
      <alignment vertical="center" shrinkToFit="1"/>
    </xf>
    <xf numFmtId="0" fontId="33" fillId="9" borderId="0" xfId="0" applyFont="1" applyFill="1" applyAlignment="1">
      <alignment horizontal="center" vertical="center" shrinkToFit="1"/>
    </xf>
    <xf numFmtId="0" fontId="13" fillId="9" borderId="0" xfId="0" applyFont="1" applyFill="1" applyAlignment="1">
      <alignment vertical="center" shrinkToFit="1"/>
    </xf>
    <xf numFmtId="0" fontId="33" fillId="10" borderId="0" xfId="0" applyFont="1" applyFill="1" applyAlignment="1">
      <alignment horizontal="center" vertical="center" shrinkToFit="1"/>
    </xf>
    <xf numFmtId="0" fontId="31" fillId="10" borderId="0" xfId="0" applyFont="1" applyFill="1" applyBorder="1" applyAlignment="1">
      <alignment vertical="center" shrinkToFit="1"/>
    </xf>
    <xf numFmtId="0" fontId="31" fillId="10" borderId="0" xfId="0" applyFont="1" applyFill="1" applyAlignment="1">
      <alignment vertical="center" shrinkToFit="1"/>
    </xf>
    <xf numFmtId="0" fontId="33" fillId="11" borderId="0" xfId="0" applyFont="1" applyFill="1" applyAlignment="1">
      <alignment horizontal="center" vertical="center" shrinkToFit="1"/>
    </xf>
    <xf numFmtId="180" fontId="31" fillId="11" borderId="0" xfId="2" applyNumberFormat="1" applyFont="1" applyFill="1" applyBorder="1" applyAlignment="1">
      <alignment vertical="center" shrinkToFit="1"/>
    </xf>
    <xf numFmtId="0" fontId="31" fillId="11" borderId="0" xfId="0" applyFont="1" applyFill="1" applyBorder="1" applyAlignment="1">
      <alignment vertical="center" shrinkToFit="1"/>
    </xf>
    <xf numFmtId="179" fontId="31" fillId="11" borderId="0" xfId="2" applyNumberFormat="1" applyFont="1" applyFill="1" applyBorder="1" applyAlignment="1">
      <alignment horizontal="right" vertical="center" shrinkToFit="1"/>
    </xf>
    <xf numFmtId="14" fontId="13" fillId="0" borderId="0" xfId="0" applyNumberFormat="1" applyFont="1" applyAlignment="1">
      <alignment horizontal="right" vertical="center" shrinkToFit="1"/>
    </xf>
    <xf numFmtId="176" fontId="26" fillId="0" borderId="0" xfId="0" applyNumberFormat="1" applyFont="1" applyBorder="1" applyAlignment="1">
      <alignment horizontal="center" vertical="center"/>
    </xf>
    <xf numFmtId="0" fontId="29" fillId="10" borderId="0"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189" fontId="30" fillId="3" borderId="0" xfId="0" applyNumberFormat="1" applyFont="1" applyFill="1" applyBorder="1" applyAlignment="1">
      <alignment horizontal="center" vertical="center" shrinkToFit="1"/>
    </xf>
    <xf numFmtId="0" fontId="24" fillId="0" borderId="0" xfId="0" applyFont="1" applyBorder="1" applyAlignment="1">
      <alignment horizontal="left" vertical="center"/>
    </xf>
    <xf numFmtId="0" fontId="29" fillId="9" borderId="0" xfId="0" applyFont="1" applyFill="1" applyBorder="1" applyAlignment="1">
      <alignment horizontal="center" vertical="center" shrinkToFit="1"/>
    </xf>
    <xf numFmtId="0" fontId="29" fillId="9" borderId="0" xfId="0" applyFont="1" applyFill="1" applyAlignment="1">
      <alignment horizontal="center" vertical="center" shrinkToFit="1"/>
    </xf>
    <xf numFmtId="0" fontId="29" fillId="10" borderId="0" xfId="0" applyFont="1" applyFill="1" applyAlignment="1">
      <alignment horizontal="center" vertical="center" shrinkToFit="1"/>
    </xf>
    <xf numFmtId="0" fontId="13" fillId="0" borderId="0" xfId="0" applyFont="1" applyBorder="1" applyAlignment="1">
      <alignment horizontal="center" vertical="center"/>
    </xf>
    <xf numFmtId="0" fontId="29" fillId="11" borderId="0" xfId="0" applyFont="1" applyFill="1" applyBorder="1" applyAlignment="1">
      <alignment horizontal="center" vertical="center" shrinkToFit="1"/>
    </xf>
    <xf numFmtId="0" fontId="29" fillId="11" borderId="0" xfId="0" applyFont="1" applyFill="1" applyAlignment="1">
      <alignment horizontal="center" vertical="center" shrinkToFit="1"/>
    </xf>
    <xf numFmtId="0" fontId="32" fillId="0" borderId="0"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19" fillId="0" borderId="0" xfId="0" applyFont="1" applyFill="1" applyBorder="1" applyAlignment="1">
      <alignment horizontal="center" vertical="center" shrinkToFit="1"/>
    </xf>
    <xf numFmtId="180" fontId="19" fillId="0" borderId="0" xfId="0" applyNumberFormat="1" applyFont="1" applyFill="1" applyBorder="1" applyAlignment="1">
      <alignment horizontal="right" vertical="center" shrinkToFit="1"/>
    </xf>
    <xf numFmtId="190" fontId="30" fillId="3" borderId="0" xfId="0" applyNumberFormat="1" applyFont="1" applyFill="1" applyBorder="1" applyAlignment="1">
      <alignment horizontal="center" vertical="center" shrinkToFit="1"/>
    </xf>
    <xf numFmtId="0" fontId="26" fillId="0" borderId="0" xfId="0" applyFont="1" applyBorder="1" applyAlignment="1">
      <alignment horizontal="left" vertical="center" shrinkToFit="1"/>
    </xf>
    <xf numFmtId="0" fontId="34" fillId="0" borderId="0" xfId="0" applyFont="1" applyBorder="1" applyAlignment="1">
      <alignment horizontal="left" vertical="center"/>
    </xf>
    <xf numFmtId="0" fontId="34" fillId="0" borderId="0" xfId="0" applyFont="1" applyBorder="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24" fillId="0" borderId="0" xfId="0" applyFont="1" applyBorder="1" applyAlignment="1">
      <alignment vertical="center"/>
    </xf>
    <xf numFmtId="0" fontId="13" fillId="12" borderId="0" xfId="0" applyFont="1" applyFill="1" applyBorder="1" applyAlignment="1" applyProtection="1">
      <alignment vertical="center"/>
      <protection locked="0"/>
    </xf>
    <xf numFmtId="0" fontId="38" fillId="0" borderId="0" xfId="0" applyFont="1">
      <alignment vertical="center"/>
    </xf>
    <xf numFmtId="0" fontId="13" fillId="0" borderId="1" xfId="0" applyFont="1" applyBorder="1" applyAlignment="1">
      <alignment vertical="center" shrinkToFit="1"/>
    </xf>
    <xf numFmtId="180" fontId="19" fillId="0" borderId="0" xfId="0" applyNumberFormat="1" applyFont="1" applyFill="1" applyBorder="1" applyAlignment="1">
      <alignment vertical="center" shrinkToFit="1"/>
    </xf>
    <xf numFmtId="0" fontId="13" fillId="2" borderId="2" xfId="0" applyFont="1" applyFill="1" applyBorder="1" applyAlignment="1">
      <alignment vertical="center" shrinkToFit="1"/>
    </xf>
    <xf numFmtId="0" fontId="26" fillId="2" borderId="3" xfId="0" applyFont="1" applyFill="1" applyBorder="1" applyAlignment="1">
      <alignment vertical="center" shrinkToFit="1"/>
    </xf>
    <xf numFmtId="0" fontId="38" fillId="0" borderId="0" xfId="0" applyFont="1" applyBorder="1" applyAlignment="1">
      <alignment horizontal="left" vertical="center"/>
    </xf>
    <xf numFmtId="178" fontId="45" fillId="6" borderId="23" xfId="0" applyNumberFormat="1" applyFont="1" applyFill="1" applyBorder="1" applyAlignment="1">
      <alignment vertical="center" shrinkToFit="1"/>
    </xf>
    <xf numFmtId="0" fontId="13" fillId="0" borderId="0" xfId="0" applyFont="1" applyBorder="1" applyAlignment="1">
      <alignment horizontal="center" vertical="center" shrinkToFit="1"/>
    </xf>
    <xf numFmtId="178" fontId="45" fillId="5" borderId="23" xfId="0" applyNumberFormat="1" applyFont="1" applyFill="1" applyBorder="1" applyAlignment="1">
      <alignment vertical="center" shrinkToFit="1"/>
    </xf>
    <xf numFmtId="0" fontId="0" fillId="6" borderId="6" xfId="0" applyFill="1" applyBorder="1">
      <alignment vertical="center"/>
    </xf>
    <xf numFmtId="0" fontId="0" fillId="6" borderId="7" xfId="0" applyFill="1" applyBorder="1">
      <alignment vertical="center"/>
    </xf>
    <xf numFmtId="0" fontId="0" fillId="5" borderId="6" xfId="0" applyFill="1" applyBorder="1">
      <alignment vertical="center"/>
    </xf>
    <xf numFmtId="0" fontId="0" fillId="5" borderId="7" xfId="0" applyFill="1" applyBorder="1">
      <alignment vertical="center"/>
    </xf>
    <xf numFmtId="0" fontId="47" fillId="7" borderId="18"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31" xfId="0" applyFont="1" applyFill="1" applyBorder="1" applyAlignment="1">
      <alignment vertical="center" shrinkToFit="1"/>
    </xf>
    <xf numFmtId="0" fontId="8" fillId="7" borderId="33" xfId="0" applyFont="1" applyFill="1" applyBorder="1" applyAlignment="1">
      <alignment horizontal="center" vertical="center" shrinkToFit="1"/>
    </xf>
    <xf numFmtId="0" fontId="27" fillId="0" borderId="12" xfId="0" applyFont="1" applyBorder="1" applyAlignment="1" applyProtection="1">
      <alignment horizontal="left" vertical="center" shrinkToFit="1"/>
    </xf>
    <xf numFmtId="0" fontId="37" fillId="0" borderId="12" xfId="0" applyFont="1" applyBorder="1" applyAlignment="1" applyProtection="1">
      <alignment horizontal="left" vertical="center"/>
    </xf>
    <xf numFmtId="0" fontId="27" fillId="0" borderId="12" xfId="0" applyFont="1" applyBorder="1" applyAlignment="1" applyProtection="1">
      <alignment horizontal="left" vertical="center"/>
    </xf>
    <xf numFmtId="0" fontId="35" fillId="0" borderId="0" xfId="0" applyFont="1" applyAlignment="1" applyProtection="1">
      <alignment vertical="center"/>
    </xf>
    <xf numFmtId="0" fontId="35" fillId="0" borderId="0" xfId="0" applyFont="1" applyBorder="1" applyAlignment="1" applyProtection="1">
      <alignment vertical="center"/>
    </xf>
    <xf numFmtId="0" fontId="13" fillId="0" borderId="0" xfId="0" applyFont="1" applyAlignment="1" applyProtection="1">
      <alignment vertical="center"/>
    </xf>
    <xf numFmtId="0" fontId="26" fillId="0" borderId="0" xfId="0" applyFont="1" applyFill="1" applyBorder="1" applyAlignment="1" applyProtection="1">
      <alignment horizontal="center" vertical="center" shrinkToFit="1"/>
    </xf>
    <xf numFmtId="0" fontId="13" fillId="0" borderId="0" xfId="0" applyFont="1" applyProtection="1">
      <alignment vertical="center"/>
    </xf>
    <xf numFmtId="0" fontId="4" fillId="0" borderId="0" xfId="3" applyFont="1" applyBorder="1" applyAlignment="1" applyProtection="1">
      <alignment horizontal="left" vertical="center" shrinkToFit="1"/>
    </xf>
    <xf numFmtId="0" fontId="8" fillId="0" borderId="0" xfId="0" applyFont="1" applyAlignment="1" applyProtection="1">
      <alignment horizontal="center" vertical="center"/>
    </xf>
    <xf numFmtId="0" fontId="8" fillId="7" borderId="0" xfId="0" applyFont="1" applyFill="1" applyAlignment="1" applyProtection="1">
      <alignment vertical="center" shrinkToFit="1"/>
    </xf>
    <xf numFmtId="0" fontId="8" fillId="3" borderId="0" xfId="0" applyFont="1" applyFill="1" applyAlignment="1" applyProtection="1">
      <alignment vertical="center" shrinkToFit="1"/>
    </xf>
    <xf numFmtId="0" fontId="8" fillId="3" borderId="23" xfId="0"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6"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177" fontId="8" fillId="7" borderId="0" xfId="0" applyNumberFormat="1" applyFont="1" applyFill="1" applyAlignment="1" applyProtection="1">
      <alignment vertical="center" shrinkToFit="1"/>
    </xf>
    <xf numFmtId="38" fontId="8" fillId="7" borderId="0" xfId="2" applyFont="1" applyFill="1" applyAlignment="1" applyProtection="1">
      <alignment vertical="center" shrinkToFit="1"/>
    </xf>
    <xf numFmtId="0" fontId="8" fillId="7" borderId="0" xfId="0" applyFont="1" applyFill="1" applyAlignment="1" applyProtection="1">
      <alignment horizontal="center" vertical="center" shrinkToFit="1"/>
    </xf>
    <xf numFmtId="38" fontId="8" fillId="7" borderId="35" xfId="2" applyFont="1" applyFill="1" applyBorder="1" applyAlignment="1" applyProtection="1">
      <alignment vertical="center" shrinkToFit="1"/>
    </xf>
    <xf numFmtId="38" fontId="8" fillId="7" borderId="0" xfId="2" applyFont="1" applyFill="1" applyBorder="1" applyAlignment="1" applyProtection="1">
      <alignment vertical="center" shrinkToFit="1"/>
    </xf>
    <xf numFmtId="0" fontId="8" fillId="7" borderId="36" xfId="0" applyFont="1" applyFill="1" applyBorder="1" applyAlignment="1" applyProtection="1">
      <alignment vertical="center" shrinkToFit="1"/>
    </xf>
    <xf numFmtId="0" fontId="8" fillId="3" borderId="36" xfId="0" applyFont="1" applyFill="1" applyBorder="1" applyAlignment="1" applyProtection="1">
      <alignment vertical="center" shrinkToFit="1"/>
    </xf>
    <xf numFmtId="0" fontId="8" fillId="3" borderId="52" xfId="0" applyFont="1" applyFill="1" applyBorder="1" applyAlignment="1" applyProtection="1">
      <alignment vertical="center" shrinkToFit="1"/>
    </xf>
    <xf numFmtId="0" fontId="8" fillId="0" borderId="0" xfId="0" applyFont="1" applyFill="1" applyProtection="1">
      <alignment vertical="center"/>
    </xf>
    <xf numFmtId="0" fontId="8" fillId="0" borderId="0" xfId="0" applyFont="1" applyProtection="1">
      <alignment vertical="center"/>
    </xf>
    <xf numFmtId="0" fontId="0" fillId="0" borderId="0" xfId="0" applyProtection="1">
      <alignment vertical="center"/>
    </xf>
    <xf numFmtId="180" fontId="13" fillId="0" borderId="0" xfId="2" applyNumberFormat="1" applyFont="1" applyBorder="1" applyAlignment="1">
      <alignment horizontal="center" vertical="center" shrinkToFit="1"/>
    </xf>
    <xf numFmtId="180" fontId="29" fillId="11" borderId="0" xfId="0" applyNumberFormat="1" applyFont="1" applyFill="1" applyBorder="1" applyAlignment="1">
      <alignment horizontal="center" vertical="center" shrinkToFit="1"/>
    </xf>
    <xf numFmtId="0" fontId="29" fillId="11" borderId="0" xfId="0" applyFont="1" applyFill="1" applyBorder="1" applyAlignment="1">
      <alignment horizontal="center" vertical="center" shrinkToFit="1"/>
    </xf>
    <xf numFmtId="0" fontId="13" fillId="0" borderId="0" xfId="0" applyFont="1" applyAlignment="1">
      <alignment horizontal="center" vertical="center" shrinkToFit="1"/>
    </xf>
    <xf numFmtId="180" fontId="29" fillId="11" borderId="0" xfId="0" applyNumberFormat="1" applyFont="1" applyFill="1" applyAlignment="1">
      <alignment horizontal="center" vertical="center" shrinkToFit="1"/>
    </xf>
    <xf numFmtId="0" fontId="29" fillId="11" borderId="0" xfId="0" applyFont="1" applyFill="1" applyAlignment="1">
      <alignment horizontal="center" vertical="center" shrinkToFit="1"/>
    </xf>
    <xf numFmtId="0" fontId="13" fillId="0" borderId="0" xfId="0" applyFont="1" applyAlignment="1">
      <alignment horizontal="left" vertical="center" shrinkToFit="1"/>
    </xf>
    <xf numFmtId="180" fontId="13" fillId="0" borderId="73" xfId="0" applyNumberFormat="1" applyFont="1" applyBorder="1" applyAlignment="1">
      <alignment horizontal="right" vertical="center" shrinkToFit="1"/>
    </xf>
    <xf numFmtId="187" fontId="13" fillId="0" borderId="73" xfId="0" applyNumberFormat="1" applyFont="1" applyBorder="1" applyAlignment="1">
      <alignment horizontal="right" vertical="center" shrinkToFit="1"/>
    </xf>
    <xf numFmtId="180" fontId="13" fillId="0" borderId="75" xfId="0" applyNumberFormat="1" applyFont="1" applyBorder="1" applyAlignment="1">
      <alignment horizontal="right" vertical="center" shrinkToFit="1"/>
    </xf>
    <xf numFmtId="180" fontId="13" fillId="0" borderId="0" xfId="0" applyNumberFormat="1" applyFont="1" applyAlignment="1">
      <alignment horizontal="center" vertical="center" shrinkToFit="1"/>
    </xf>
    <xf numFmtId="0" fontId="26" fillId="0" borderId="73" xfId="0" applyFont="1" applyBorder="1" applyAlignment="1">
      <alignment horizontal="center" vertical="center" shrinkToFit="1"/>
    </xf>
    <xf numFmtId="0" fontId="42" fillId="13" borderId="0" xfId="0" applyFont="1" applyFill="1" applyBorder="1" applyAlignment="1">
      <alignment horizontal="left" vertical="center" shrinkToFit="1"/>
    </xf>
    <xf numFmtId="180" fontId="13" fillId="0" borderId="73" xfId="2" applyNumberFormat="1" applyFont="1" applyFill="1" applyBorder="1" applyAlignment="1">
      <alignment horizontal="right" vertical="center" shrinkToFit="1"/>
    </xf>
    <xf numFmtId="0" fontId="33" fillId="9" borderId="0" xfId="0" applyFont="1" applyFill="1" applyBorder="1" applyAlignment="1">
      <alignment horizontal="left" vertical="center" shrinkToFit="1"/>
    </xf>
    <xf numFmtId="0" fontId="33" fillId="10" borderId="0" xfId="0" applyFont="1" applyFill="1" applyBorder="1" applyAlignment="1">
      <alignment horizontal="left" vertical="center" shrinkToFit="1"/>
    </xf>
    <xf numFmtId="0" fontId="33" fillId="11" borderId="0" xfId="0" applyFont="1" applyFill="1" applyBorder="1" applyAlignment="1">
      <alignment horizontal="left"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183" fontId="13" fillId="0" borderId="71" xfId="0" applyNumberFormat="1" applyFont="1" applyBorder="1" applyAlignment="1">
      <alignment horizontal="center" vertical="center" shrinkToFit="1"/>
    </xf>
    <xf numFmtId="180" fontId="13" fillId="0" borderId="71" xfId="0" applyNumberFormat="1" applyFont="1" applyBorder="1" applyAlignment="1">
      <alignment horizontal="right" vertical="center" shrinkToFit="1"/>
    </xf>
    <xf numFmtId="180" fontId="19" fillId="0" borderId="99" xfId="0" applyNumberFormat="1" applyFont="1" applyFill="1" applyBorder="1" applyAlignment="1">
      <alignment horizontal="right" vertical="center" shrinkToFit="1"/>
    </xf>
    <xf numFmtId="180" fontId="19" fillId="0" borderId="100" xfId="0" applyNumberFormat="1" applyFont="1" applyFill="1" applyBorder="1" applyAlignment="1">
      <alignment horizontal="right" vertical="center" shrinkToFit="1"/>
    </xf>
    <xf numFmtId="180" fontId="19" fillId="0" borderId="101" xfId="0" applyNumberFormat="1" applyFont="1" applyFill="1" applyBorder="1" applyAlignment="1">
      <alignment horizontal="right" vertical="center" shrinkToFit="1"/>
    </xf>
    <xf numFmtId="187" fontId="13" fillId="0" borderId="69" xfId="0" applyNumberFormat="1" applyFont="1" applyBorder="1" applyAlignment="1">
      <alignment horizontal="right"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183" fontId="13" fillId="0" borderId="55" xfId="0" applyNumberFormat="1" applyFont="1" applyBorder="1" applyAlignment="1">
      <alignment horizontal="center" vertical="center" shrinkToFit="1"/>
    </xf>
    <xf numFmtId="183" fontId="13" fillId="0" borderId="73" xfId="0" applyNumberFormat="1" applyFont="1" applyBorder="1" applyAlignment="1">
      <alignment horizontal="center" vertical="center" shrinkToFit="1"/>
    </xf>
    <xf numFmtId="0" fontId="13" fillId="0" borderId="1" xfId="0" applyFont="1" applyBorder="1" applyAlignment="1">
      <alignment horizontal="center" vertical="center"/>
    </xf>
    <xf numFmtId="191" fontId="19" fillId="0" borderId="2" xfId="0" applyNumberFormat="1" applyFont="1" applyBorder="1" applyAlignment="1">
      <alignment horizontal="center" vertical="center"/>
    </xf>
    <xf numFmtId="191" fontId="19" fillId="0" borderId="10" xfId="0" applyNumberFormat="1" applyFont="1" applyBorder="1" applyAlignment="1">
      <alignment horizontal="center" vertical="center"/>
    </xf>
    <xf numFmtId="191" fontId="19" fillId="0" borderId="3" xfId="0" applyNumberFormat="1" applyFont="1" applyBorder="1" applyAlignment="1">
      <alignment horizontal="center" vertical="center"/>
    </xf>
    <xf numFmtId="0" fontId="13" fillId="0" borderId="2" xfId="0" applyFont="1" applyBorder="1" applyAlignment="1">
      <alignment horizontal="right" vertical="center"/>
    </xf>
    <xf numFmtId="0" fontId="13" fillId="0" borderId="10" xfId="0" applyFont="1" applyBorder="1" applyAlignment="1">
      <alignment horizontal="right" vertical="center"/>
    </xf>
    <xf numFmtId="183" fontId="13" fillId="5" borderId="2" xfId="0" applyNumberFormat="1" applyFont="1" applyFill="1" applyBorder="1" applyAlignment="1" applyProtection="1">
      <alignment horizontal="center" vertical="center"/>
      <protection locked="0"/>
    </xf>
    <xf numFmtId="183" fontId="13" fillId="5" borderId="3" xfId="0" applyNumberFormat="1" applyFont="1" applyFill="1" applyBorder="1" applyAlignment="1" applyProtection="1">
      <alignment horizontal="center" vertical="center"/>
      <protection locked="0"/>
    </xf>
    <xf numFmtId="0" fontId="13" fillId="0" borderId="77" xfId="0" applyFont="1" applyBorder="1" applyAlignment="1">
      <alignment horizontal="center" vertical="center" shrinkToFit="1"/>
    </xf>
    <xf numFmtId="183" fontId="13" fillId="0" borderId="66" xfId="0" applyNumberFormat="1" applyFont="1" applyBorder="1" applyAlignment="1">
      <alignment horizontal="center" vertical="center" shrinkToFit="1"/>
    </xf>
    <xf numFmtId="0" fontId="13" fillId="0" borderId="64" xfId="0" applyFont="1" applyBorder="1" applyAlignment="1">
      <alignment horizontal="center" vertical="center" shrinkToFit="1"/>
    </xf>
    <xf numFmtId="180" fontId="13" fillId="0" borderId="55" xfId="0" applyNumberFormat="1" applyFont="1" applyBorder="1" applyAlignment="1">
      <alignment horizontal="right" vertical="center" shrinkToFit="1"/>
    </xf>
    <xf numFmtId="0" fontId="26" fillId="0" borderId="69" xfId="0" applyFont="1" applyBorder="1" applyAlignment="1">
      <alignment horizontal="center" vertical="center" shrinkToFit="1"/>
    </xf>
    <xf numFmtId="180" fontId="13" fillId="0" borderId="69" xfId="0" applyNumberFormat="1" applyFont="1" applyBorder="1" applyAlignment="1">
      <alignment horizontal="right" vertical="center" shrinkToFit="1"/>
    </xf>
    <xf numFmtId="180" fontId="13" fillId="0" borderId="71" xfId="2" applyNumberFormat="1" applyFont="1" applyFill="1" applyBorder="1" applyAlignment="1">
      <alignment horizontal="right" vertical="center" shrinkToFit="1"/>
    </xf>
    <xf numFmtId="180" fontId="13" fillId="0" borderId="66" xfId="0" applyNumberFormat="1" applyFont="1" applyBorder="1" applyAlignment="1">
      <alignment horizontal="right" vertical="center" shrinkToFit="1"/>
    </xf>
    <xf numFmtId="187" fontId="13" fillId="0" borderId="66" xfId="0" applyNumberFormat="1" applyFont="1" applyBorder="1" applyAlignment="1">
      <alignment horizontal="right" vertical="center" shrinkToFit="1"/>
    </xf>
    <xf numFmtId="183" fontId="13" fillId="0" borderId="69" xfId="0" applyNumberFormat="1" applyFont="1" applyBorder="1" applyAlignment="1">
      <alignment horizontal="center" vertical="center" shrinkToFit="1"/>
    </xf>
    <xf numFmtId="180" fontId="13" fillId="0" borderId="55" xfId="0" applyNumberFormat="1" applyFont="1" applyBorder="1" applyAlignment="1">
      <alignment vertical="center" shrinkToFit="1"/>
    </xf>
    <xf numFmtId="180" fontId="13" fillId="0" borderId="69" xfId="0" applyNumberFormat="1" applyFont="1" applyBorder="1" applyAlignment="1">
      <alignment vertical="center" shrinkToFit="1"/>
    </xf>
    <xf numFmtId="0" fontId="13" fillId="0" borderId="65" xfId="0" applyFont="1" applyBorder="1" applyAlignment="1">
      <alignment horizontal="center" vertical="center" shrinkToFit="1"/>
    </xf>
    <xf numFmtId="0" fontId="13" fillId="0" borderId="66" xfId="0" applyFont="1" applyBorder="1" applyAlignment="1">
      <alignment horizontal="center" vertical="center" shrinkToFit="1"/>
    </xf>
    <xf numFmtId="0" fontId="26" fillId="0" borderId="55" xfId="0" applyFont="1" applyBorder="1" applyAlignment="1">
      <alignment horizontal="center" vertical="center" shrinkToFit="1"/>
    </xf>
    <xf numFmtId="187" fontId="13" fillId="0" borderId="71" xfId="0" applyNumberFormat="1" applyFont="1" applyBorder="1" applyAlignment="1">
      <alignment horizontal="right" vertical="center" shrinkToFit="1"/>
    </xf>
    <xf numFmtId="0" fontId="26" fillId="0" borderId="71" xfId="0" applyFont="1" applyBorder="1" applyAlignment="1">
      <alignment horizontal="center" vertical="center" shrinkToFit="1"/>
    </xf>
    <xf numFmtId="187" fontId="13" fillId="0" borderId="55" xfId="0" applyNumberFormat="1" applyFont="1" applyBorder="1" applyAlignment="1">
      <alignment horizontal="right" vertical="center" shrinkToFit="1"/>
    </xf>
    <xf numFmtId="183" fontId="13" fillId="0" borderId="0" xfId="1" applyNumberFormat="1" applyFont="1" applyBorder="1" applyAlignment="1">
      <alignment horizontal="left" vertical="center" shrinkToFit="1"/>
    </xf>
    <xf numFmtId="180" fontId="13" fillId="0" borderId="0" xfId="0" applyNumberFormat="1" applyFont="1" applyBorder="1" applyAlignment="1">
      <alignment horizontal="center" vertical="center" shrinkToFit="1"/>
    </xf>
    <xf numFmtId="0" fontId="13" fillId="0" borderId="0" xfId="0" applyFont="1" applyBorder="1" applyAlignment="1">
      <alignment horizontal="center" vertical="center" shrinkToFit="1"/>
    </xf>
    <xf numFmtId="38" fontId="13" fillId="0" borderId="0" xfId="2"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55" xfId="0" applyFont="1" applyBorder="1" applyAlignment="1">
      <alignment horizontal="center" vertical="center" shrinkToFit="1"/>
    </xf>
    <xf numFmtId="0" fontId="26" fillId="0" borderId="75" xfId="0" applyFont="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Alignment="1">
      <alignment horizontal="center" vertical="center"/>
    </xf>
    <xf numFmtId="180" fontId="13" fillId="0" borderId="75" xfId="2" applyNumberFormat="1" applyFont="1" applyFill="1" applyBorder="1" applyAlignment="1">
      <alignment horizontal="right" vertical="center" shrinkToFit="1"/>
    </xf>
    <xf numFmtId="0" fontId="13" fillId="0" borderId="76"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75" xfId="0" applyFont="1" applyBorder="1" applyAlignment="1">
      <alignment horizontal="center" vertical="center" shrinkToFit="1"/>
    </xf>
    <xf numFmtId="183" fontId="13" fillId="0" borderId="75" xfId="0" applyNumberFormat="1" applyFont="1" applyBorder="1" applyAlignment="1">
      <alignment horizontal="center" vertical="center" shrinkToFit="1"/>
    </xf>
    <xf numFmtId="187" fontId="13" fillId="0" borderId="75" xfId="0" applyNumberFormat="1" applyFont="1" applyBorder="1" applyAlignment="1">
      <alignment horizontal="right" vertical="center" shrinkToFit="1"/>
    </xf>
    <xf numFmtId="180" fontId="29" fillId="10" borderId="0" xfId="0" applyNumberFormat="1" applyFont="1" applyFill="1" applyAlignment="1">
      <alignment horizontal="center" vertical="center" shrinkToFit="1"/>
    </xf>
    <xf numFmtId="0" fontId="29" fillId="10" borderId="0" xfId="0" applyFont="1" applyFill="1" applyAlignment="1">
      <alignment horizontal="center" vertical="center" shrinkToFit="1"/>
    </xf>
    <xf numFmtId="180" fontId="29" fillId="10" borderId="0" xfId="0" applyNumberFormat="1" applyFont="1" applyFill="1" applyBorder="1" applyAlignment="1">
      <alignment horizontal="center" vertical="center" shrinkToFit="1"/>
    </xf>
    <xf numFmtId="0" fontId="29" fillId="10" borderId="0" xfId="0" applyFont="1" applyFill="1" applyBorder="1" applyAlignment="1">
      <alignment horizontal="center" vertical="center" shrinkToFit="1"/>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26" fillId="0" borderId="66" xfId="0" applyFont="1" applyBorder="1" applyAlignment="1">
      <alignment horizontal="center" vertical="center" shrinkToFit="1"/>
    </xf>
    <xf numFmtId="180" fontId="13" fillId="0" borderId="54" xfId="0" applyNumberFormat="1" applyFont="1" applyBorder="1" applyAlignment="1">
      <alignment horizontal="right" vertical="center" shrinkToFit="1"/>
    </xf>
    <xf numFmtId="180" fontId="13" fillId="0" borderId="62" xfId="0" applyNumberFormat="1" applyFont="1" applyBorder="1" applyAlignment="1">
      <alignment horizontal="right" vertical="center" shrinkToFit="1"/>
    </xf>
    <xf numFmtId="180" fontId="13" fillId="0" borderId="54" xfId="0" applyNumberFormat="1" applyFont="1" applyBorder="1" applyAlignment="1">
      <alignment vertical="center" shrinkToFit="1"/>
    </xf>
    <xf numFmtId="180" fontId="13" fillId="0" borderId="62" xfId="0" applyNumberFormat="1" applyFont="1" applyBorder="1" applyAlignment="1">
      <alignment vertical="center" shrinkToFit="1"/>
    </xf>
    <xf numFmtId="187" fontId="13" fillId="0" borderId="54" xfId="0" applyNumberFormat="1" applyFont="1" applyBorder="1" applyAlignment="1">
      <alignment horizontal="right" vertical="center" shrinkToFit="1"/>
    </xf>
    <xf numFmtId="0" fontId="13" fillId="2" borderId="1" xfId="0" applyFont="1" applyFill="1" applyBorder="1" applyAlignment="1" applyProtection="1">
      <alignment horizontal="center" vertical="center" shrinkToFit="1"/>
      <protection locked="0"/>
    </xf>
    <xf numFmtId="0" fontId="13" fillId="0" borderId="57" xfId="0" applyFont="1" applyBorder="1" applyAlignment="1">
      <alignment horizontal="center" vertical="center" shrinkToFit="1"/>
    </xf>
    <xf numFmtId="183" fontId="13" fillId="0" borderId="59" xfId="0" applyNumberFormat="1" applyFont="1" applyBorder="1" applyAlignment="1">
      <alignment horizontal="center" vertical="center" shrinkToFit="1"/>
    </xf>
    <xf numFmtId="187" fontId="13" fillId="0" borderId="59" xfId="0" applyNumberFormat="1" applyFont="1" applyBorder="1" applyAlignment="1">
      <alignment horizontal="right" vertical="center" shrinkToFit="1"/>
    </xf>
    <xf numFmtId="180" fontId="13" fillId="0" borderId="59" xfId="0" applyNumberFormat="1" applyFont="1" applyBorder="1" applyAlignment="1">
      <alignment horizontal="right" vertical="center" shrinkToFit="1"/>
    </xf>
    <xf numFmtId="183" fontId="13" fillId="0" borderId="54" xfId="0" applyNumberFormat="1" applyFont="1" applyBorder="1" applyAlignment="1">
      <alignment horizontal="center" vertical="center" shrinkToFit="1"/>
    </xf>
    <xf numFmtId="180" fontId="13" fillId="0" borderId="0" xfId="2" applyNumberFormat="1" applyFont="1" applyFill="1" applyBorder="1" applyAlignment="1">
      <alignment horizontal="center" vertical="center" shrinkToFit="1"/>
    </xf>
    <xf numFmtId="0" fontId="13" fillId="0" borderId="0" xfId="0" applyFont="1" applyFill="1" applyAlignment="1">
      <alignment horizontal="center" vertical="center" shrinkToFit="1"/>
    </xf>
    <xf numFmtId="180" fontId="13" fillId="0" borderId="0" xfId="0" applyNumberFormat="1" applyFont="1" applyFill="1" applyAlignment="1">
      <alignment horizontal="center" vertical="center" shrinkToFit="1"/>
    </xf>
    <xf numFmtId="180" fontId="29" fillId="9" borderId="0" xfId="0" applyNumberFormat="1" applyFont="1" applyFill="1" applyAlignment="1">
      <alignment horizontal="center" vertical="center" shrinkToFit="1"/>
    </xf>
    <xf numFmtId="0" fontId="29" fillId="9" borderId="0" xfId="0" applyFont="1" applyFill="1" applyAlignment="1">
      <alignment horizontal="center" vertical="center" shrinkToFit="1"/>
    </xf>
    <xf numFmtId="0" fontId="13" fillId="0" borderId="0" xfId="0" applyFont="1" applyFill="1" applyAlignment="1">
      <alignment horizontal="left" vertical="center" shrinkToFit="1"/>
    </xf>
    <xf numFmtId="180" fontId="13" fillId="9" borderId="0" xfId="0" applyNumberFormat="1" applyFont="1" applyFill="1" applyBorder="1" applyAlignment="1">
      <alignment horizontal="center" vertical="center" shrinkToFit="1"/>
    </xf>
    <xf numFmtId="0" fontId="13" fillId="9" borderId="0" xfId="0" applyFont="1" applyFill="1" applyBorder="1" applyAlignment="1">
      <alignment horizontal="center" vertical="center" shrinkToFit="1"/>
    </xf>
    <xf numFmtId="38" fontId="13" fillId="0" borderId="0" xfId="2" applyFont="1" applyFill="1" applyBorder="1" applyAlignment="1">
      <alignment horizontal="center" vertical="center" shrinkToFit="1"/>
    </xf>
    <xf numFmtId="180" fontId="13" fillId="0" borderId="0" xfId="0" applyNumberFormat="1" applyFont="1" applyFill="1" applyBorder="1" applyAlignment="1">
      <alignment horizontal="center" vertical="center" shrinkToFit="1"/>
    </xf>
    <xf numFmtId="180" fontId="29" fillId="9" borderId="0" xfId="0" applyNumberFormat="1" applyFont="1" applyFill="1" applyBorder="1" applyAlignment="1">
      <alignment horizontal="center" vertical="center" shrinkToFit="1"/>
    </xf>
    <xf numFmtId="0" fontId="29" fillId="9" borderId="0" xfId="0" applyFont="1" applyFill="1" applyBorder="1" applyAlignment="1">
      <alignment horizontal="center" vertical="center" shrinkToFit="1"/>
    </xf>
    <xf numFmtId="0" fontId="26" fillId="0" borderId="54" xfId="0" applyFont="1" applyBorder="1" applyAlignment="1">
      <alignment horizontal="center" vertical="center" shrinkToFit="1"/>
    </xf>
    <xf numFmtId="180" fontId="13" fillId="0" borderId="122" xfId="0" applyNumberFormat="1" applyFont="1" applyBorder="1" applyAlignment="1">
      <alignment horizontal="right" vertical="center"/>
    </xf>
    <xf numFmtId="0" fontId="13" fillId="0" borderId="0" xfId="0" applyFont="1" applyBorder="1" applyAlignment="1">
      <alignment horizontal="right" vertical="center"/>
    </xf>
    <xf numFmtId="0" fontId="13" fillId="0" borderId="123" xfId="0" applyFont="1" applyBorder="1" applyAlignment="1">
      <alignment horizontal="right" vertical="center"/>
    </xf>
    <xf numFmtId="180" fontId="19" fillId="0" borderId="96" xfId="0" applyNumberFormat="1" applyFont="1" applyFill="1" applyBorder="1" applyAlignment="1">
      <alignment horizontal="right" vertical="center" shrinkToFit="1"/>
    </xf>
    <xf numFmtId="180" fontId="19" fillId="0" borderId="97" xfId="0" applyNumberFormat="1" applyFont="1" applyFill="1" applyBorder="1" applyAlignment="1">
      <alignment horizontal="right" vertical="center" shrinkToFit="1"/>
    </xf>
    <xf numFmtId="180" fontId="19" fillId="0" borderId="98" xfId="0" applyNumberFormat="1" applyFont="1" applyFill="1" applyBorder="1" applyAlignment="1">
      <alignment horizontal="right" vertical="center" shrinkToFit="1"/>
    </xf>
    <xf numFmtId="183" fontId="13" fillId="0" borderId="62" xfId="0" applyNumberFormat="1"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2" xfId="0" applyFont="1" applyBorder="1" applyAlignment="1">
      <alignment horizontal="center" vertical="center" shrinkToFit="1"/>
    </xf>
    <xf numFmtId="38" fontId="0" fillId="0" borderId="0" xfId="2" applyFont="1" applyBorder="1" applyAlignment="1">
      <alignment horizontal="right" vertical="center"/>
    </xf>
    <xf numFmtId="38" fontId="0" fillId="0" borderId="0" xfId="2" applyFont="1" applyAlignment="1">
      <alignment horizontal="right" vertical="center"/>
    </xf>
    <xf numFmtId="0" fontId="16" fillId="8" borderId="0" xfId="0" applyFont="1" applyFill="1" applyAlignment="1">
      <alignment horizontal="center" vertical="center"/>
    </xf>
    <xf numFmtId="0" fontId="8" fillId="8" borderId="1" xfId="0" applyFont="1" applyFill="1" applyBorder="1" applyAlignment="1">
      <alignment horizontal="center" vertical="center"/>
    </xf>
    <xf numFmtId="38" fontId="0" fillId="5" borderId="0" xfId="2" applyFont="1" applyFill="1" applyBorder="1" applyAlignment="1">
      <alignment horizontal="right" vertical="center"/>
    </xf>
    <xf numFmtId="38" fontId="0" fillId="5" borderId="0" xfId="2" applyFont="1" applyFill="1" applyAlignment="1">
      <alignment horizontal="right" vertical="center"/>
    </xf>
    <xf numFmtId="0" fontId="17" fillId="5" borderId="6"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6" xfId="0" applyFont="1" applyFill="1" applyBorder="1" applyAlignment="1">
      <alignment horizontal="center" vertical="center" wrapText="1"/>
    </xf>
    <xf numFmtId="178" fontId="14" fillId="5" borderId="1" xfId="0" applyNumberFormat="1" applyFont="1" applyFill="1" applyBorder="1" applyAlignment="1">
      <alignment horizontal="center" vertical="center"/>
    </xf>
    <xf numFmtId="38" fontId="0" fillId="4" borderId="43" xfId="2" applyFont="1" applyFill="1" applyBorder="1" applyAlignment="1">
      <alignment horizontal="right" vertical="center"/>
    </xf>
    <xf numFmtId="38" fontId="0" fillId="4" borderId="1" xfId="2" applyFont="1" applyFill="1" applyBorder="1" applyAlignment="1">
      <alignment horizontal="right" vertical="center"/>
    </xf>
    <xf numFmtId="177" fontId="14" fillId="5" borderId="1" xfId="0" applyNumberFormat="1" applyFont="1" applyFill="1" applyBorder="1" applyAlignment="1">
      <alignment horizontal="center" vertical="center"/>
    </xf>
    <xf numFmtId="0" fontId="0" fillId="5" borderId="0" xfId="0" applyFill="1" applyBorder="1" applyAlignment="1">
      <alignment horizontal="right" vertical="center"/>
    </xf>
    <xf numFmtId="0" fontId="0" fillId="5" borderId="0" xfId="0" applyFill="1" applyAlignment="1">
      <alignment horizontal="right" vertical="center"/>
    </xf>
    <xf numFmtId="38" fontId="0" fillId="4" borderId="22" xfId="2" applyFont="1" applyFill="1" applyBorder="1" applyAlignment="1">
      <alignment horizontal="right" vertical="center"/>
    </xf>
    <xf numFmtId="0" fontId="8" fillId="5" borderId="20" xfId="0" applyFont="1" applyFill="1" applyBorder="1" applyAlignment="1">
      <alignment horizontal="center" vertical="center"/>
    </xf>
    <xf numFmtId="0" fontId="8" fillId="5" borderId="1" xfId="0" applyFont="1" applyFill="1" applyBorder="1" applyAlignment="1">
      <alignment horizontal="center" vertical="center"/>
    </xf>
    <xf numFmtId="38" fontId="14" fillId="5" borderId="1" xfId="2" applyFont="1" applyFill="1" applyBorder="1" applyAlignment="1">
      <alignment horizontal="right" vertical="center"/>
    </xf>
    <xf numFmtId="38" fontId="0" fillId="5" borderId="1" xfId="2" applyFont="1" applyFill="1" applyBorder="1" applyAlignment="1">
      <alignment horizontal="right" vertical="center"/>
    </xf>
    <xf numFmtId="178" fontId="14" fillId="5" borderId="22" xfId="0" applyNumberFormat="1" applyFont="1" applyFill="1" applyBorder="1" applyAlignment="1">
      <alignment horizontal="center" vertical="center"/>
    </xf>
    <xf numFmtId="177" fontId="14" fillId="5" borderId="22" xfId="0" applyNumberFormat="1" applyFont="1" applyFill="1" applyBorder="1" applyAlignment="1">
      <alignment horizontal="center" vertical="center"/>
    </xf>
    <xf numFmtId="38" fontId="0" fillId="5" borderId="22" xfId="2" applyFont="1" applyFill="1" applyBorder="1" applyAlignment="1">
      <alignment horizontal="right" vertical="center"/>
    </xf>
    <xf numFmtId="0" fontId="8" fillId="5" borderId="16" xfId="0" applyFont="1" applyFill="1" applyBorder="1" applyAlignment="1">
      <alignment horizontal="center" vertical="center"/>
    </xf>
    <xf numFmtId="0" fontId="8" fillId="5" borderId="22" xfId="0" applyFont="1" applyFill="1" applyBorder="1" applyAlignment="1">
      <alignment horizontal="center" vertical="center"/>
    </xf>
    <xf numFmtId="0" fontId="26" fillId="0" borderId="25" xfId="0" applyFont="1" applyBorder="1" applyAlignment="1">
      <alignment horizontal="left" vertical="center" shrinkToFit="1"/>
    </xf>
    <xf numFmtId="183" fontId="13" fillId="0" borderId="0" xfId="1" applyNumberFormat="1" applyFont="1" applyBorder="1" applyAlignment="1">
      <alignment horizontal="center" vertical="center" shrinkToFit="1"/>
    </xf>
    <xf numFmtId="38" fontId="29" fillId="0" borderId="0" xfId="2" applyFont="1" applyBorder="1" applyAlignment="1">
      <alignment horizontal="center" vertical="center" shrinkToFit="1"/>
    </xf>
    <xf numFmtId="180" fontId="29" fillId="0" borderId="0" xfId="2" applyNumberFormat="1" applyFont="1" applyBorder="1" applyAlignment="1">
      <alignment horizontal="center" vertical="center" shrinkToFit="1"/>
    </xf>
    <xf numFmtId="0" fontId="32" fillId="0" borderId="0" xfId="0" applyFont="1" applyFill="1" applyBorder="1" applyAlignment="1">
      <alignment horizontal="center" vertical="center" shrinkToFit="1"/>
    </xf>
    <xf numFmtId="0" fontId="8" fillId="5" borderId="42" xfId="0" applyFont="1" applyFill="1" applyBorder="1" applyAlignment="1">
      <alignment horizontal="center" vertical="center"/>
    </xf>
    <xf numFmtId="0" fontId="8" fillId="5" borderId="43" xfId="0" applyFont="1" applyFill="1" applyBorder="1" applyAlignment="1">
      <alignment horizontal="center" vertical="center"/>
    </xf>
    <xf numFmtId="183" fontId="13" fillId="0" borderId="0" xfId="1" applyNumberFormat="1" applyFont="1" applyFill="1" applyBorder="1" applyAlignment="1">
      <alignment horizontal="center" vertical="center" shrinkToFit="1"/>
    </xf>
    <xf numFmtId="177" fontId="14" fillId="5" borderId="43" xfId="0" applyNumberFormat="1" applyFont="1" applyFill="1" applyBorder="1" applyAlignment="1">
      <alignment horizontal="center" vertical="center"/>
    </xf>
    <xf numFmtId="38" fontId="14" fillId="5" borderId="43" xfId="2" applyFont="1" applyFill="1" applyBorder="1" applyAlignment="1">
      <alignment horizontal="right" vertical="center"/>
    </xf>
    <xf numFmtId="38" fontId="0" fillId="5" borderId="43" xfId="2" applyFont="1" applyFill="1" applyBorder="1" applyAlignment="1">
      <alignment horizontal="right" vertical="center"/>
    </xf>
    <xf numFmtId="178" fontId="14" fillId="5" borderId="43" xfId="0" applyNumberFormat="1" applyFont="1" applyFill="1" applyBorder="1" applyAlignment="1">
      <alignment horizontal="center" vertical="center"/>
    </xf>
    <xf numFmtId="0" fontId="13" fillId="0" borderId="2"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 xfId="0" applyFont="1" applyBorder="1" applyAlignment="1">
      <alignment horizontal="center" vertical="center" shrinkToFit="1"/>
    </xf>
    <xf numFmtId="180" fontId="13" fillId="0" borderId="96" xfId="0" applyNumberFormat="1" applyFont="1" applyBorder="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xf numFmtId="180" fontId="13" fillId="0" borderId="128" xfId="0" applyNumberFormat="1" applyFont="1" applyBorder="1" applyAlignment="1">
      <alignment horizontal="center" vertical="center"/>
    </xf>
    <xf numFmtId="0" fontId="13" fillId="0" borderId="129" xfId="0" applyFont="1" applyBorder="1" applyAlignment="1">
      <alignment horizontal="center" vertical="center"/>
    </xf>
    <xf numFmtId="0" fontId="13" fillId="0" borderId="130" xfId="0" applyFont="1" applyBorder="1" applyAlignment="1">
      <alignment horizontal="center" vertical="center"/>
    </xf>
    <xf numFmtId="0" fontId="30" fillId="3" borderId="24" xfId="0" applyFont="1" applyFill="1" applyBorder="1" applyAlignment="1">
      <alignment horizontal="center" shrinkToFit="1"/>
    </xf>
    <xf numFmtId="0" fontId="30" fillId="3" borderId="25" xfId="0" applyFont="1" applyFill="1" applyBorder="1" applyAlignment="1">
      <alignment horizontal="center" shrinkToFit="1"/>
    </xf>
    <xf numFmtId="0" fontId="30" fillId="3" borderId="32" xfId="0" applyFont="1" applyFill="1" applyBorder="1" applyAlignment="1">
      <alignment horizontal="center" shrinkToFit="1"/>
    </xf>
    <xf numFmtId="0" fontId="30" fillId="3" borderId="0" xfId="0" applyFont="1" applyFill="1" applyBorder="1" applyAlignment="1">
      <alignment horizontal="center" shrinkToFit="1"/>
    </xf>
    <xf numFmtId="180" fontId="30" fillId="3" borderId="25" xfId="0" applyNumberFormat="1" applyFont="1" applyFill="1" applyBorder="1" applyAlignment="1">
      <alignment horizontal="center" vertical="center" shrinkToFit="1"/>
    </xf>
    <xf numFmtId="180" fontId="19" fillId="0" borderId="87" xfId="0" applyNumberFormat="1" applyFont="1" applyFill="1" applyBorder="1" applyAlignment="1">
      <alignment vertical="center" shrinkToFit="1"/>
    </xf>
    <xf numFmtId="180" fontId="19" fillId="0" borderId="88" xfId="0" applyNumberFormat="1" applyFont="1" applyFill="1" applyBorder="1" applyAlignment="1">
      <alignment vertical="center" shrinkToFit="1"/>
    </xf>
    <xf numFmtId="180" fontId="19" fillId="0" borderId="89" xfId="0" applyNumberFormat="1" applyFont="1" applyFill="1" applyBorder="1" applyAlignment="1">
      <alignment vertical="center" shrinkToFit="1"/>
    </xf>
    <xf numFmtId="180" fontId="19" fillId="0" borderId="78" xfId="0" applyNumberFormat="1" applyFont="1" applyFill="1" applyBorder="1" applyAlignment="1">
      <alignment vertical="center" shrinkToFit="1"/>
    </xf>
    <xf numFmtId="180" fontId="19" fillId="0" borderId="79" xfId="0" applyNumberFormat="1" applyFont="1" applyFill="1" applyBorder="1" applyAlignment="1">
      <alignment vertical="center" shrinkToFit="1"/>
    </xf>
    <xf numFmtId="180" fontId="19" fillId="0" borderId="80" xfId="0" applyNumberFormat="1" applyFont="1" applyFill="1" applyBorder="1" applyAlignment="1">
      <alignment vertical="center" shrinkToFit="1"/>
    </xf>
    <xf numFmtId="178" fontId="13" fillId="2" borderId="2" xfId="0" applyNumberFormat="1" applyFont="1" applyFill="1" applyBorder="1" applyAlignment="1" applyProtection="1">
      <alignment horizontal="center" vertical="center" shrinkToFit="1"/>
      <protection locked="0"/>
    </xf>
    <xf numFmtId="178" fontId="13" fillId="2" borderId="10" xfId="0" applyNumberFormat="1" applyFont="1" applyFill="1" applyBorder="1" applyAlignment="1" applyProtection="1">
      <alignment horizontal="center" vertical="center" shrinkToFit="1"/>
      <protection locked="0"/>
    </xf>
    <xf numFmtId="178" fontId="13" fillId="2" borderId="3" xfId="0" applyNumberFormat="1" applyFont="1" applyFill="1" applyBorder="1" applyAlignment="1" applyProtection="1">
      <alignment horizontal="center" vertical="center" shrinkToFit="1"/>
      <protection locked="0"/>
    </xf>
    <xf numFmtId="177" fontId="13" fillId="0" borderId="2" xfId="0" applyNumberFormat="1" applyFont="1" applyBorder="1" applyAlignment="1">
      <alignment horizontal="center" vertical="center" shrinkToFit="1"/>
    </xf>
    <xf numFmtId="177" fontId="13" fillId="0" borderId="3" xfId="0" applyNumberFormat="1" applyFont="1" applyBorder="1" applyAlignment="1">
      <alignment horizontal="center" vertical="center" shrinkToFit="1"/>
    </xf>
    <xf numFmtId="180" fontId="13" fillId="0" borderId="1" xfId="0" applyNumberFormat="1" applyFont="1" applyBorder="1" applyAlignment="1">
      <alignment horizontal="center" vertical="center" shrinkToFit="1"/>
    </xf>
    <xf numFmtId="0" fontId="13" fillId="0" borderId="1" xfId="0" applyFont="1" applyBorder="1" applyAlignment="1">
      <alignment horizontal="center" vertical="center" shrinkToFit="1"/>
    </xf>
    <xf numFmtId="179" fontId="13" fillId="0" borderId="1" xfId="0" applyNumberFormat="1" applyFont="1" applyBorder="1" applyAlignment="1">
      <alignment horizontal="center" vertical="center" shrinkToFit="1"/>
    </xf>
    <xf numFmtId="180" fontId="13" fillId="0" borderId="119" xfId="0" applyNumberFormat="1" applyFont="1" applyBorder="1" applyAlignment="1">
      <alignment horizontal="right" vertical="center"/>
    </xf>
    <xf numFmtId="0" fontId="13" fillId="0" borderId="120" xfId="0" applyFont="1" applyBorder="1" applyAlignment="1">
      <alignment horizontal="right" vertical="center"/>
    </xf>
    <xf numFmtId="0" fontId="13" fillId="0" borderId="121" xfId="0" applyFont="1" applyBorder="1" applyAlignment="1">
      <alignment horizontal="right" vertical="center"/>
    </xf>
    <xf numFmtId="180" fontId="13" fillId="0" borderId="2" xfId="2" applyNumberFormat="1" applyFont="1" applyBorder="1" applyAlignment="1">
      <alignment vertical="center" shrinkToFit="1"/>
    </xf>
    <xf numFmtId="180" fontId="13" fillId="0" borderId="10" xfId="2" applyNumberFormat="1" applyFont="1" applyBorder="1" applyAlignment="1">
      <alignment vertical="center" shrinkToFit="1"/>
    </xf>
    <xf numFmtId="180" fontId="13" fillId="0" borderId="3" xfId="2" applyNumberFormat="1" applyFont="1" applyBorder="1" applyAlignment="1">
      <alignment vertical="center" shrinkToFit="1"/>
    </xf>
    <xf numFmtId="180" fontId="13" fillId="0" borderId="1" xfId="2" applyNumberFormat="1" applyFont="1" applyBorder="1" applyAlignment="1">
      <alignment horizontal="right" vertical="center" shrinkToFit="1"/>
    </xf>
    <xf numFmtId="0" fontId="19" fillId="0" borderId="90" xfId="0" applyFont="1" applyFill="1" applyBorder="1" applyAlignment="1">
      <alignment horizontal="center" vertical="center" shrinkToFit="1"/>
    </xf>
    <xf numFmtId="0" fontId="19" fillId="0" borderId="91" xfId="0" applyFont="1" applyFill="1" applyBorder="1" applyAlignment="1">
      <alignment horizontal="center" vertical="center" shrinkToFit="1"/>
    </xf>
    <xf numFmtId="0" fontId="19" fillId="0" borderId="92" xfId="0" applyFont="1" applyFill="1" applyBorder="1" applyAlignment="1">
      <alignment horizontal="center" vertical="center" shrinkToFit="1"/>
    </xf>
    <xf numFmtId="190" fontId="30" fillId="3" borderId="25" xfId="0" applyNumberFormat="1" applyFont="1" applyFill="1" applyBorder="1" applyAlignment="1">
      <alignment horizontal="center" vertical="center" shrinkToFit="1"/>
    </xf>
    <xf numFmtId="190" fontId="30" fillId="3" borderId="26" xfId="0" applyNumberFormat="1" applyFont="1" applyFill="1" applyBorder="1" applyAlignment="1">
      <alignment horizontal="center" vertical="center" shrinkToFit="1"/>
    </xf>
    <xf numFmtId="180" fontId="30" fillId="3" borderId="0" xfId="0" applyNumberFormat="1" applyFont="1" applyFill="1" applyBorder="1" applyAlignment="1">
      <alignment horizontal="center" vertical="center" shrinkToFit="1"/>
    </xf>
    <xf numFmtId="180" fontId="30" fillId="3" borderId="28" xfId="0" applyNumberFormat="1" applyFont="1" applyFill="1" applyBorder="1" applyAlignment="1">
      <alignment horizontal="center" vertical="center" shrinkToFit="1"/>
    </xf>
    <xf numFmtId="189" fontId="30" fillId="3" borderId="0" xfId="0" applyNumberFormat="1" applyFont="1" applyFill="1" applyBorder="1" applyAlignment="1">
      <alignment horizontal="center" vertical="center" shrinkToFit="1"/>
    </xf>
    <xf numFmtId="189" fontId="30" fillId="3" borderId="31" xfId="0" applyNumberFormat="1" applyFont="1" applyFill="1" applyBorder="1" applyAlignment="1">
      <alignment horizontal="center" vertical="center" shrinkToFit="1"/>
    </xf>
    <xf numFmtId="189" fontId="30" fillId="3" borderId="28" xfId="0" applyNumberFormat="1" applyFont="1" applyFill="1" applyBorder="1" applyAlignment="1">
      <alignment horizontal="center" vertical="center" shrinkToFit="1"/>
    </xf>
    <xf numFmtId="189" fontId="30" fillId="3" borderId="29" xfId="0" applyNumberFormat="1" applyFont="1" applyFill="1" applyBorder="1" applyAlignment="1">
      <alignment horizontal="center" vertical="center" shrinkToFit="1"/>
    </xf>
    <xf numFmtId="180" fontId="13" fillId="0" borderId="59" xfId="0" applyNumberFormat="1" applyFont="1" applyBorder="1" applyAlignment="1">
      <alignment vertical="center" shrinkToFit="1"/>
    </xf>
    <xf numFmtId="0" fontId="26" fillId="3" borderId="27" xfId="0" applyFont="1" applyFill="1" applyBorder="1" applyAlignment="1">
      <alignment horizontal="center" vertical="top" shrinkToFit="1"/>
    </xf>
    <xf numFmtId="0" fontId="26" fillId="3" borderId="28" xfId="0" applyFont="1" applyFill="1" applyBorder="1" applyAlignment="1">
      <alignment horizontal="center" vertical="top" shrinkToFit="1"/>
    </xf>
    <xf numFmtId="0" fontId="13" fillId="0" borderId="63" xfId="0" applyFont="1" applyBorder="1" applyAlignment="1">
      <alignment horizontal="center" vertical="center" shrinkToFit="1"/>
    </xf>
    <xf numFmtId="0" fontId="13" fillId="0" borderId="126" xfId="0" applyFont="1" applyBorder="1" applyAlignment="1">
      <alignment horizontal="center" vertical="center" shrinkToFit="1"/>
    </xf>
    <xf numFmtId="0" fontId="26" fillId="0" borderId="62" xfId="0" applyFont="1" applyBorder="1" applyAlignment="1">
      <alignment horizontal="center" vertical="center" shrinkToFit="1"/>
    </xf>
    <xf numFmtId="183" fontId="13" fillId="0" borderId="0" xfId="1" applyNumberFormat="1" applyFont="1" applyFill="1" applyBorder="1" applyAlignment="1">
      <alignment horizontal="left" vertical="center" shrinkToFit="1"/>
    </xf>
    <xf numFmtId="0" fontId="13" fillId="0" borderId="56"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0" fontId="24" fillId="0" borderId="0" xfId="0" applyFont="1" applyFill="1" applyBorder="1" applyAlignment="1">
      <alignment horizontal="left" vertical="center"/>
    </xf>
    <xf numFmtId="180" fontId="13" fillId="2" borderId="2" xfId="2" applyNumberFormat="1" applyFont="1" applyFill="1" applyBorder="1" applyAlignment="1" applyProtection="1">
      <alignment vertical="center" shrinkToFit="1"/>
      <protection locked="0"/>
    </xf>
    <xf numFmtId="180" fontId="13" fillId="2" borderId="10" xfId="2" applyNumberFormat="1" applyFont="1" applyFill="1" applyBorder="1" applyAlignment="1" applyProtection="1">
      <alignment vertical="center" shrinkToFit="1"/>
      <protection locked="0"/>
    </xf>
    <xf numFmtId="180" fontId="13" fillId="2" borderId="3" xfId="2" applyNumberFormat="1" applyFont="1" applyFill="1" applyBorder="1" applyAlignment="1" applyProtection="1">
      <alignment vertical="center" shrinkToFit="1"/>
      <protection locked="0"/>
    </xf>
    <xf numFmtId="38" fontId="14" fillId="5" borderId="22" xfId="2" applyFont="1" applyFill="1" applyBorder="1" applyAlignment="1">
      <alignment horizontal="right" vertical="center"/>
    </xf>
    <xf numFmtId="0" fontId="8" fillId="6" borderId="1" xfId="0" applyFont="1" applyFill="1" applyBorder="1" applyAlignment="1">
      <alignment horizontal="center" vertical="center"/>
    </xf>
    <xf numFmtId="178" fontId="0" fillId="8" borderId="1" xfId="0" applyNumberFormat="1" applyFont="1" applyFill="1" applyBorder="1" applyAlignment="1">
      <alignment horizontal="center" vertical="center"/>
    </xf>
    <xf numFmtId="177" fontId="14" fillId="8" borderId="1" xfId="0" applyNumberFormat="1" applyFont="1" applyFill="1" applyBorder="1" applyAlignment="1">
      <alignment horizontal="center" vertical="center"/>
    </xf>
    <xf numFmtId="38" fontId="0" fillId="8" borderId="1" xfId="2" applyFont="1" applyFill="1" applyBorder="1" applyAlignment="1">
      <alignment horizontal="right" vertical="center"/>
    </xf>
    <xf numFmtId="38" fontId="14" fillId="8" borderId="1" xfId="2" applyFont="1" applyFill="1" applyBorder="1" applyAlignment="1">
      <alignment horizontal="right" vertical="center"/>
    </xf>
    <xf numFmtId="38" fontId="14" fillId="6" borderId="1" xfId="2" applyFont="1" applyFill="1" applyBorder="1" applyAlignment="1">
      <alignment horizontal="right" vertical="center"/>
    </xf>
    <xf numFmtId="180" fontId="19" fillId="0" borderId="39" xfId="3" applyNumberFormat="1" applyFont="1" applyFill="1" applyBorder="1" applyAlignment="1" applyProtection="1">
      <alignment horizontal="center" vertical="center"/>
      <protection locked="0"/>
    </xf>
    <xf numFmtId="180" fontId="19" fillId="0" borderId="1" xfId="3" applyNumberFormat="1" applyFont="1" applyFill="1" applyBorder="1" applyAlignment="1" applyProtection="1">
      <alignment horizontal="center" vertical="center"/>
      <protection locked="0"/>
    </xf>
    <xf numFmtId="0" fontId="26" fillId="0" borderId="59" xfId="0" applyFont="1" applyBorder="1" applyAlignment="1">
      <alignment horizontal="center" vertical="center" shrinkToFit="1"/>
    </xf>
    <xf numFmtId="187" fontId="13" fillId="0" borderId="62" xfId="0" applyNumberFormat="1" applyFont="1" applyBorder="1" applyAlignment="1">
      <alignment horizontal="right" vertical="center" shrinkToFit="1"/>
    </xf>
    <xf numFmtId="38" fontId="0" fillId="6" borderId="1" xfId="2" applyFont="1" applyFill="1" applyBorder="1" applyAlignment="1">
      <alignment horizontal="right" vertical="center"/>
    </xf>
    <xf numFmtId="0" fontId="29" fillId="0" borderId="1" xfId="0" applyFont="1" applyBorder="1" applyAlignment="1">
      <alignment horizontal="center" vertical="center" shrinkToFit="1"/>
    </xf>
    <xf numFmtId="38" fontId="8" fillId="7" borderId="8" xfId="2" applyFont="1" applyFill="1" applyBorder="1" applyAlignment="1">
      <alignment horizontal="right" vertical="center" shrinkToFit="1"/>
    </xf>
    <xf numFmtId="38" fontId="8" fillId="7" borderId="12" xfId="2" applyFont="1" applyFill="1" applyBorder="1" applyAlignment="1">
      <alignment horizontal="right" vertical="center" shrinkToFit="1"/>
    </xf>
    <xf numFmtId="38" fontId="8" fillId="7" borderId="9" xfId="2" applyFont="1" applyFill="1" applyBorder="1" applyAlignment="1">
      <alignment horizontal="right" vertical="center" shrinkToFit="1"/>
    </xf>
    <xf numFmtId="38" fontId="8" fillId="3" borderId="49" xfId="2" applyFont="1" applyFill="1" applyBorder="1" applyAlignment="1">
      <alignment horizontal="right" vertical="center" shrinkToFit="1"/>
    </xf>
    <xf numFmtId="38" fontId="8" fillId="3" borderId="46" xfId="2" applyFont="1" applyFill="1" applyBorder="1" applyAlignment="1">
      <alignment horizontal="right" vertical="center" shrinkToFit="1"/>
    </xf>
    <xf numFmtId="38" fontId="8" fillId="3" borderId="47" xfId="2" applyFont="1" applyFill="1" applyBorder="1" applyAlignment="1">
      <alignment horizontal="right" vertical="center" shrinkToFit="1"/>
    </xf>
    <xf numFmtId="38" fontId="8" fillId="3" borderId="19" xfId="2" applyFont="1" applyFill="1" applyBorder="1" applyAlignment="1">
      <alignment horizontal="right" vertical="center" shrinkToFit="1"/>
    </xf>
    <xf numFmtId="38" fontId="8" fillId="3" borderId="10" xfId="2" applyFont="1" applyFill="1" applyBorder="1" applyAlignment="1">
      <alignment horizontal="right" vertical="center" shrinkToFit="1"/>
    </xf>
    <xf numFmtId="38" fontId="8" fillId="3" borderId="3" xfId="2" applyFont="1" applyFill="1" applyBorder="1" applyAlignment="1">
      <alignment horizontal="right" vertical="center" shrinkToFit="1"/>
    </xf>
    <xf numFmtId="38" fontId="8" fillId="3" borderId="1" xfId="2" applyFont="1" applyFill="1" applyBorder="1" applyAlignment="1">
      <alignment horizontal="center" vertical="center" shrinkToFit="1"/>
    </xf>
    <xf numFmtId="38" fontId="8" fillId="3" borderId="22" xfId="2" applyFont="1" applyFill="1" applyBorder="1" applyAlignment="1">
      <alignment horizontal="center" vertical="center" shrinkToFit="1"/>
    </xf>
    <xf numFmtId="38" fontId="8" fillId="3" borderId="1" xfId="2" applyFont="1" applyFill="1" applyBorder="1" applyAlignment="1">
      <alignment horizontal="right" vertical="center" shrinkToFit="1"/>
    </xf>
    <xf numFmtId="0" fontId="0" fillId="5" borderId="1" xfId="0" applyFill="1" applyBorder="1" applyAlignment="1">
      <alignment horizontal="center" vertical="center"/>
    </xf>
    <xf numFmtId="0" fontId="0" fillId="5" borderId="23" xfId="0" applyFill="1" applyBorder="1" applyAlignment="1">
      <alignment horizontal="center" vertical="center"/>
    </xf>
    <xf numFmtId="0" fontId="16" fillId="5" borderId="0" xfId="0" applyFont="1" applyFill="1" applyAlignment="1">
      <alignment horizontal="left" vertical="center"/>
    </xf>
    <xf numFmtId="0" fontId="8" fillId="5" borderId="23" xfId="0" applyFont="1" applyFill="1" applyBorder="1" applyAlignment="1">
      <alignment horizontal="center" vertical="center"/>
    </xf>
    <xf numFmtId="0" fontId="0" fillId="3" borderId="0" xfId="0" applyNumberFormat="1" applyFill="1" applyAlignment="1">
      <alignment horizontal="right" vertical="center" shrinkToFit="1"/>
    </xf>
    <xf numFmtId="0" fontId="0" fillId="8" borderId="0" xfId="0" applyNumberFormat="1" applyFill="1" applyAlignment="1">
      <alignment horizontal="right" vertical="center" shrinkToFit="1"/>
    </xf>
    <xf numFmtId="0" fontId="0" fillId="3" borderId="0" xfId="0" applyNumberFormat="1" applyFill="1" applyAlignment="1">
      <alignment horizontal="left" vertical="center" shrinkToFit="1"/>
    </xf>
    <xf numFmtId="0" fontId="0" fillId="8" borderId="2" xfId="0" applyNumberFormat="1" applyFill="1" applyBorder="1" applyAlignment="1">
      <alignment horizontal="left" vertical="center" shrinkToFit="1"/>
    </xf>
    <xf numFmtId="0" fontId="0" fillId="8" borderId="10" xfId="0" applyNumberFormat="1" applyFill="1" applyBorder="1" applyAlignment="1">
      <alignment horizontal="left" vertical="center" shrinkToFit="1"/>
    </xf>
    <xf numFmtId="0" fontId="0" fillId="8" borderId="1" xfId="0" applyFont="1" applyFill="1" applyBorder="1" applyAlignment="1">
      <alignment horizontal="center" vertical="center"/>
    </xf>
    <xf numFmtId="38" fontId="0" fillId="6" borderId="0" xfId="2" applyFont="1" applyFill="1" applyBorder="1" applyAlignment="1">
      <alignment horizontal="right" vertical="center"/>
    </xf>
    <xf numFmtId="188" fontId="0" fillId="2" borderId="1" xfId="0" applyNumberFormat="1" applyFill="1" applyBorder="1" applyAlignment="1">
      <alignment horizontal="center" vertical="center"/>
    </xf>
    <xf numFmtId="180" fontId="0" fillId="2" borderId="1" xfId="2" applyNumberFormat="1" applyFont="1" applyFill="1" applyBorder="1" applyAlignment="1">
      <alignment horizontal="center" vertical="center"/>
    </xf>
    <xf numFmtId="0" fontId="0" fillId="8" borderId="0" xfId="0" applyNumberFormat="1" applyFill="1" applyAlignment="1">
      <alignment horizontal="left" vertical="center" shrinkToFit="1"/>
    </xf>
    <xf numFmtId="178" fontId="0" fillId="6" borderId="1" xfId="0" applyNumberFormat="1" applyFill="1" applyBorder="1" applyAlignment="1">
      <alignment horizontal="center" vertical="center"/>
    </xf>
    <xf numFmtId="177" fontId="0" fillId="6" borderId="1" xfId="0" applyNumberFormat="1" applyFill="1" applyBorder="1" applyAlignment="1">
      <alignment horizontal="center" vertical="center"/>
    </xf>
    <xf numFmtId="0" fontId="0" fillId="5" borderId="0" xfId="0" applyNumberFormat="1" applyFill="1" applyBorder="1" applyAlignment="1">
      <alignment horizontal="left" vertical="center" shrinkToFit="1"/>
    </xf>
    <xf numFmtId="0" fontId="0" fillId="6" borderId="0" xfId="0" applyNumberFormat="1" applyFill="1" applyBorder="1" applyAlignment="1">
      <alignment horizontal="right" vertical="center" shrinkToFit="1"/>
    </xf>
    <xf numFmtId="0" fontId="0" fillId="5" borderId="0" xfId="0" applyNumberFormat="1" applyFill="1" applyBorder="1" applyAlignment="1">
      <alignment horizontal="right" vertical="center" shrinkToFit="1"/>
    </xf>
    <xf numFmtId="0" fontId="0" fillId="5" borderId="2" xfId="0" applyNumberFormat="1" applyFill="1" applyBorder="1" applyAlignment="1">
      <alignment horizontal="left" vertical="center" shrinkToFit="1"/>
    </xf>
    <xf numFmtId="0" fontId="0" fillId="5" borderId="10" xfId="0" applyNumberFormat="1" applyFill="1" applyBorder="1" applyAlignment="1">
      <alignment horizontal="left" vertical="center" shrinkToFit="1"/>
    </xf>
    <xf numFmtId="0" fontId="8" fillId="3" borderId="1" xfId="0" applyFont="1" applyFill="1" applyBorder="1" applyAlignment="1">
      <alignment horizontal="center" vertical="center" shrinkToFit="1"/>
    </xf>
    <xf numFmtId="38" fontId="8" fillId="7" borderId="33" xfId="2" applyFont="1" applyFill="1" applyBorder="1" applyAlignment="1">
      <alignment horizontal="center" vertical="center" shrinkToFit="1"/>
    </xf>
    <xf numFmtId="38" fontId="8" fillId="7" borderId="30" xfId="2" applyFont="1" applyFill="1" applyBorder="1" applyAlignment="1">
      <alignment horizontal="center" vertical="center" shrinkToFit="1"/>
    </xf>
    <xf numFmtId="38" fontId="8" fillId="3" borderId="2" xfId="2" applyFont="1" applyFill="1" applyBorder="1" applyAlignment="1">
      <alignment horizontal="center" vertical="center" shrinkToFit="1"/>
    </xf>
    <xf numFmtId="38" fontId="8" fillId="3" borderId="3" xfId="2" applyFont="1" applyFill="1" applyBorder="1" applyAlignment="1">
      <alignment horizontal="center" vertical="center" shrinkToFit="1"/>
    </xf>
    <xf numFmtId="0" fontId="0" fillId="6" borderId="0" xfId="0" applyNumberFormat="1" applyFill="1" applyBorder="1" applyAlignment="1">
      <alignment horizontal="left" vertical="center" shrinkToFit="1"/>
    </xf>
    <xf numFmtId="38" fontId="7" fillId="3" borderId="11" xfId="2" applyFont="1" applyFill="1" applyBorder="1" applyAlignment="1">
      <alignment horizontal="center" vertical="center" shrinkToFit="1"/>
    </xf>
    <xf numFmtId="38" fontId="7" fillId="3" borderId="0" xfId="2" applyFont="1" applyFill="1" applyBorder="1" applyAlignment="1">
      <alignment horizontal="center" vertical="center" shrinkToFit="1"/>
    </xf>
    <xf numFmtId="38" fontId="7" fillId="3" borderId="6" xfId="2" applyFont="1" applyFill="1" applyBorder="1" applyAlignment="1">
      <alignment horizontal="center" vertical="center" shrinkToFit="1"/>
    </xf>
    <xf numFmtId="38" fontId="7" fillId="3" borderId="7" xfId="2" applyFont="1" applyFill="1" applyBorder="1" applyAlignment="1">
      <alignment horizontal="center" vertical="center" shrinkToFit="1"/>
    </xf>
    <xf numFmtId="38" fontId="7" fillId="3" borderId="8" xfId="2" applyFont="1" applyFill="1" applyBorder="1" applyAlignment="1">
      <alignment horizontal="center" vertical="center" shrinkToFit="1"/>
    </xf>
    <xf numFmtId="38" fontId="7" fillId="3" borderId="12" xfId="2" applyFont="1" applyFill="1" applyBorder="1" applyAlignment="1">
      <alignment horizontal="center" vertical="center" shrinkToFit="1"/>
    </xf>
    <xf numFmtId="38" fontId="7" fillId="3" borderId="9" xfId="2" applyFont="1" applyFill="1" applyBorder="1" applyAlignment="1">
      <alignment horizontal="center" vertical="center" shrinkToFit="1"/>
    </xf>
    <xf numFmtId="0" fontId="0" fillId="6" borderId="0" xfId="0" applyFill="1" applyBorder="1" applyAlignment="1">
      <alignment horizontal="left" vertical="center" wrapText="1"/>
    </xf>
    <xf numFmtId="0" fontId="0" fillId="6" borderId="4" xfId="0" applyFill="1" applyBorder="1" applyAlignment="1">
      <alignment horizontal="center" vertical="center"/>
    </xf>
    <xf numFmtId="0" fontId="0" fillId="6" borderId="11" xfId="0" applyFill="1" applyBorder="1" applyAlignment="1">
      <alignment horizontal="center" vertical="center"/>
    </xf>
    <xf numFmtId="0" fontId="0" fillId="6" borderId="5" xfId="0" applyFill="1" applyBorder="1" applyAlignment="1">
      <alignment horizontal="center" vertical="center"/>
    </xf>
    <xf numFmtId="0" fontId="0" fillId="6" borderId="23" xfId="0" applyFill="1" applyBorder="1" applyAlignment="1">
      <alignment horizontal="center" vertical="center"/>
    </xf>
    <xf numFmtId="0" fontId="8" fillId="7" borderId="0" xfId="0" applyFont="1" applyFill="1" applyAlignment="1">
      <alignment horizontal="center" vertical="center" shrinkToFit="1"/>
    </xf>
    <xf numFmtId="0" fontId="8" fillId="7" borderId="0" xfId="0" applyFont="1" applyFill="1" applyAlignment="1">
      <alignment horizontal="left" vertical="center" shrinkToFit="1"/>
    </xf>
    <xf numFmtId="38" fontId="8" fillId="3" borderId="43" xfId="2" applyFont="1" applyFill="1" applyBorder="1" applyAlignment="1">
      <alignment horizontal="right" vertical="center" shrinkToFit="1"/>
    </xf>
    <xf numFmtId="38" fontId="8" fillId="3" borderId="43" xfId="2" applyFont="1" applyFill="1" applyBorder="1" applyAlignment="1">
      <alignment horizontal="center" vertical="center" shrinkToFit="1"/>
    </xf>
    <xf numFmtId="0" fontId="8" fillId="6" borderId="23" xfId="0" applyFont="1" applyFill="1" applyBorder="1" applyAlignment="1">
      <alignment horizontal="center" vertical="center"/>
    </xf>
    <xf numFmtId="38" fontId="8" fillId="3" borderId="39" xfId="2" applyFont="1" applyFill="1" applyBorder="1" applyAlignment="1">
      <alignment horizontal="center" vertical="center" shrinkToFit="1"/>
    </xf>
    <xf numFmtId="38" fontId="8" fillId="3" borderId="10" xfId="2" applyFont="1" applyFill="1" applyBorder="1" applyAlignment="1">
      <alignment horizontal="center" vertical="center" shrinkToFit="1"/>
    </xf>
    <xf numFmtId="38" fontId="8" fillId="3" borderId="8" xfId="2" applyFont="1" applyFill="1" applyBorder="1" applyAlignment="1">
      <alignment horizontal="right" vertical="center" shrinkToFit="1"/>
    </xf>
    <xf numFmtId="38" fontId="8" fillId="3" borderId="9" xfId="2" applyFont="1" applyFill="1" applyBorder="1" applyAlignment="1">
      <alignment horizontal="right" vertical="center" shrinkToFit="1"/>
    </xf>
    <xf numFmtId="38" fontId="8" fillId="3" borderId="22" xfId="2" applyFont="1" applyFill="1" applyBorder="1" applyAlignment="1">
      <alignment horizontal="right" vertical="center" shrinkToFit="1"/>
    </xf>
    <xf numFmtId="38" fontId="8" fillId="3" borderId="13" xfId="2" applyFont="1" applyFill="1" applyBorder="1" applyAlignment="1">
      <alignment horizontal="right" vertical="center" shrinkToFit="1"/>
    </xf>
    <xf numFmtId="38" fontId="8" fillId="3" borderId="17" xfId="2" applyFont="1" applyFill="1" applyBorder="1" applyAlignment="1">
      <alignment horizontal="right" vertical="center" shrinkToFit="1"/>
    </xf>
    <xf numFmtId="38" fontId="8" fillId="3" borderId="14" xfId="2" applyFont="1" applyFill="1" applyBorder="1" applyAlignment="1">
      <alignment horizontal="right" vertical="center" shrinkToFit="1"/>
    </xf>
    <xf numFmtId="38" fontId="8" fillId="3" borderId="48" xfId="2" applyFont="1" applyFill="1" applyBorder="1" applyAlignment="1">
      <alignment horizontal="center" vertical="center" shrinkToFit="1"/>
    </xf>
    <xf numFmtId="38" fontId="8" fillId="3" borderId="34" xfId="2" applyFont="1" applyFill="1" applyBorder="1" applyAlignment="1">
      <alignment horizontal="center" vertical="center" shrinkToFit="1"/>
    </xf>
    <xf numFmtId="38" fontId="8" fillId="3" borderId="6" xfId="2" applyFont="1" applyFill="1" applyBorder="1" applyAlignment="1">
      <alignment horizontal="center" vertical="center" shrinkToFit="1"/>
    </xf>
    <xf numFmtId="38" fontId="8" fillId="3" borderId="36" xfId="2" applyFont="1" applyFill="1" applyBorder="1" applyAlignment="1">
      <alignment horizontal="center" vertical="center" shrinkToFit="1"/>
    </xf>
    <xf numFmtId="38" fontId="8" fillId="3" borderId="50" xfId="2" applyFont="1" applyFill="1" applyBorder="1" applyAlignment="1">
      <alignment horizontal="center" vertical="center" shrinkToFit="1"/>
    </xf>
    <xf numFmtId="38" fontId="8" fillId="3" borderId="38" xfId="2" applyFont="1" applyFill="1" applyBorder="1" applyAlignment="1">
      <alignment horizontal="center" vertical="center" shrinkToFit="1"/>
    </xf>
    <xf numFmtId="38" fontId="8" fillId="3" borderId="45" xfId="2" applyFont="1" applyFill="1" applyBorder="1" applyAlignment="1">
      <alignment horizontal="center" vertical="center" shrinkToFit="1"/>
    </xf>
    <xf numFmtId="38" fontId="8" fillId="3" borderId="47" xfId="2" applyFont="1" applyFill="1" applyBorder="1" applyAlignment="1">
      <alignment horizontal="center" vertical="center" shrinkToFit="1"/>
    </xf>
    <xf numFmtId="38" fontId="8" fillId="3" borderId="15" xfId="2" applyFont="1" applyFill="1" applyBorder="1" applyAlignment="1">
      <alignment horizontal="center" vertical="center" shrinkToFit="1"/>
    </xf>
    <xf numFmtId="38" fontId="8" fillId="3" borderId="14" xfId="2" applyFont="1" applyFill="1" applyBorder="1" applyAlignment="1">
      <alignment horizontal="center" vertical="center" shrinkToFit="1"/>
    </xf>
    <xf numFmtId="38" fontId="8" fillId="3" borderId="30" xfId="2" applyFont="1" applyFill="1" applyBorder="1" applyAlignment="1">
      <alignment horizontal="center" vertical="center" shrinkToFit="1"/>
    </xf>
    <xf numFmtId="38" fontId="8" fillId="3" borderId="0" xfId="2" applyFont="1" applyFill="1" applyBorder="1" applyAlignment="1">
      <alignment horizontal="center" vertical="center" shrinkToFit="1"/>
    </xf>
    <xf numFmtId="38" fontId="8" fillId="3" borderId="21" xfId="2" applyFont="1" applyFill="1" applyBorder="1" applyAlignment="1">
      <alignment horizontal="center" vertical="center" shrinkToFit="1"/>
    </xf>
    <xf numFmtId="0" fontId="27" fillId="0" borderId="0" xfId="0" applyFont="1" applyBorder="1" applyAlignment="1">
      <alignment horizontal="left" vertical="center" shrinkToFit="1"/>
    </xf>
    <xf numFmtId="0" fontId="8" fillId="7" borderId="1" xfId="0" applyFont="1" applyFill="1" applyBorder="1" applyAlignment="1">
      <alignment horizontal="center" vertical="center" wrapTex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185" fontId="20" fillId="0" borderId="12" xfId="5" applyNumberFormat="1" applyFont="1" applyFill="1" applyBorder="1" applyAlignment="1" applyProtection="1">
      <alignment horizontal="center" vertical="center"/>
      <protection locked="0"/>
    </xf>
    <xf numFmtId="0" fontId="20" fillId="0" borderId="12" xfId="3" applyFont="1" applyBorder="1" applyAlignment="1">
      <alignment horizontal="left" vertical="center" shrinkToFit="1"/>
    </xf>
    <xf numFmtId="0" fontId="20" fillId="0" borderId="9" xfId="3" applyFont="1" applyBorder="1" applyAlignment="1">
      <alignment horizontal="left" vertical="center" shrinkToFit="1"/>
    </xf>
    <xf numFmtId="181" fontId="20" fillId="0" borderId="4" xfId="5" applyNumberFormat="1" applyFont="1" applyFill="1" applyBorder="1" applyAlignment="1" applyProtection="1">
      <alignment horizontal="right" vertical="center"/>
      <protection locked="0"/>
    </xf>
    <xf numFmtId="181" fontId="20" fillId="0" borderId="11" xfId="5" applyNumberFormat="1" applyFont="1" applyFill="1" applyBorder="1" applyAlignment="1" applyProtection="1">
      <alignment horizontal="right" vertical="center"/>
      <protection locked="0"/>
    </xf>
    <xf numFmtId="176" fontId="26" fillId="0" borderId="0" xfId="0" applyNumberFormat="1" applyFont="1" applyBorder="1" applyAlignment="1">
      <alignment horizontal="center" vertical="center"/>
    </xf>
    <xf numFmtId="0" fontId="8" fillId="3" borderId="23"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20" fillId="0" borderId="1" xfId="3" applyFont="1" applyBorder="1" applyAlignment="1">
      <alignment horizontal="center" vertical="center"/>
    </xf>
    <xf numFmtId="0" fontId="20" fillId="0" borderId="2" xfId="3" applyFont="1" applyBorder="1" applyAlignment="1">
      <alignment horizontal="center" vertical="center"/>
    </xf>
    <xf numFmtId="180" fontId="44" fillId="0" borderId="11" xfId="3" applyNumberFormat="1" applyFont="1" applyFill="1" applyBorder="1" applyAlignment="1" applyProtection="1">
      <alignment horizontal="center" vertical="center"/>
      <protection locked="0"/>
    </xf>
    <xf numFmtId="0" fontId="20" fillId="0" borderId="11" xfId="3" applyFont="1" applyFill="1" applyBorder="1" applyAlignment="1">
      <alignment horizontal="left" vertical="center" shrinkToFit="1"/>
    </xf>
    <xf numFmtId="0" fontId="20" fillId="0" borderId="5" xfId="3" applyFont="1" applyFill="1" applyBorder="1" applyAlignment="1">
      <alignment horizontal="left" vertical="center" shrinkToFit="1"/>
    </xf>
    <xf numFmtId="0" fontId="20" fillId="0" borderId="23" xfId="3" applyFont="1" applyBorder="1" applyAlignment="1">
      <alignment horizontal="center" vertical="center"/>
    </xf>
    <xf numFmtId="10" fontId="19" fillId="0" borderId="1" xfId="4" applyNumberFormat="1" applyFont="1" applyFill="1" applyBorder="1" applyAlignment="1" applyProtection="1">
      <alignment horizontal="center" vertical="center"/>
    </xf>
    <xf numFmtId="181" fontId="20" fillId="0" borderId="2" xfId="5" applyNumberFormat="1" applyFont="1" applyFill="1" applyBorder="1" applyAlignment="1" applyProtection="1">
      <alignment horizontal="right" vertical="center"/>
      <protection locked="0"/>
    </xf>
    <xf numFmtId="181" fontId="20" fillId="0" borderId="10" xfId="5" applyNumberFormat="1" applyFont="1" applyFill="1" applyBorder="1" applyAlignment="1" applyProtection="1">
      <alignment horizontal="right" vertical="center"/>
      <protection locked="0"/>
    </xf>
    <xf numFmtId="180" fontId="44" fillId="0" borderId="16" xfId="3" applyNumberFormat="1" applyFont="1" applyFill="1" applyBorder="1" applyAlignment="1" applyProtection="1">
      <alignment horizontal="center" vertical="center"/>
      <protection locked="0"/>
    </xf>
    <xf numFmtId="180" fontId="44" fillId="0" borderId="22" xfId="3" applyNumberFormat="1" applyFont="1" applyFill="1" applyBorder="1" applyAlignment="1" applyProtection="1">
      <alignment horizontal="center" vertical="center"/>
      <protection locked="0"/>
    </xf>
    <xf numFmtId="180" fontId="44" fillId="0" borderId="40" xfId="3" applyNumberFormat="1" applyFont="1" applyFill="1" applyBorder="1" applyAlignment="1" applyProtection="1">
      <alignment horizontal="center" vertical="center"/>
      <protection locked="0"/>
    </xf>
    <xf numFmtId="10" fontId="19" fillId="0" borderId="1" xfId="3" applyNumberFormat="1" applyFont="1" applyFill="1" applyBorder="1" applyAlignment="1" applyProtection="1">
      <alignment horizontal="center" vertical="center"/>
      <protection locked="0"/>
    </xf>
    <xf numFmtId="180" fontId="19" fillId="0" borderId="2" xfId="3" applyNumberFormat="1" applyFont="1" applyFill="1" applyBorder="1" applyAlignment="1" applyProtection="1">
      <alignment horizontal="center" vertical="center"/>
      <protection locked="0"/>
    </xf>
    <xf numFmtId="180" fontId="44" fillId="0" borderId="42" xfId="3" applyNumberFormat="1" applyFont="1" applyFill="1" applyBorder="1" applyAlignment="1" applyProtection="1">
      <alignment horizontal="center" vertical="center"/>
      <protection locked="0"/>
    </xf>
    <xf numFmtId="180" fontId="44" fillId="0" borderId="43" xfId="3" applyNumberFormat="1" applyFont="1" applyFill="1" applyBorder="1" applyAlignment="1" applyProtection="1">
      <alignment horizontal="center" vertical="center"/>
      <protection locked="0"/>
    </xf>
    <xf numFmtId="180" fontId="44" fillId="0" borderId="44" xfId="3" applyNumberFormat="1" applyFont="1" applyFill="1" applyBorder="1" applyAlignment="1" applyProtection="1">
      <alignment horizontal="center" vertical="center"/>
      <protection locked="0"/>
    </xf>
    <xf numFmtId="185" fontId="20" fillId="0" borderId="10" xfId="5" applyNumberFormat="1" applyFont="1" applyFill="1" applyBorder="1" applyAlignment="1" applyProtection="1">
      <alignment horizontal="center" vertical="center"/>
      <protection locked="0"/>
    </xf>
    <xf numFmtId="0" fontId="20" fillId="0" borderId="10" xfId="3" applyFont="1" applyFill="1" applyBorder="1" applyAlignment="1">
      <alignment horizontal="left" vertical="center" shrinkToFit="1"/>
    </xf>
    <xf numFmtId="0" fontId="20" fillId="0" borderId="3" xfId="3" applyFont="1" applyFill="1" applyBorder="1" applyAlignment="1">
      <alignment horizontal="left" vertical="center" shrinkToFit="1"/>
    </xf>
    <xf numFmtId="14" fontId="13" fillId="0" borderId="0" xfId="0" applyNumberFormat="1" applyFont="1" applyAlignment="1">
      <alignment horizontal="right" vertical="center" shrinkToFit="1"/>
    </xf>
    <xf numFmtId="0" fontId="20" fillId="0" borderId="1" xfId="3" applyFont="1" applyBorder="1" applyAlignment="1">
      <alignment horizontal="center" vertical="center" wrapText="1"/>
    </xf>
    <xf numFmtId="180" fontId="13" fillId="0" borderId="116" xfId="0" applyNumberFormat="1" applyFont="1" applyBorder="1" applyAlignment="1">
      <alignment horizontal="right" vertical="center"/>
    </xf>
    <xf numFmtId="0" fontId="13" fillId="0" borderId="117" xfId="0" applyFont="1" applyBorder="1" applyAlignment="1">
      <alignment horizontal="right" vertical="center"/>
    </xf>
    <xf numFmtId="0" fontId="13" fillId="0" borderId="118" xfId="0" applyFont="1" applyBorder="1" applyAlignment="1">
      <alignment horizontal="right" vertical="center"/>
    </xf>
    <xf numFmtId="0" fontId="43" fillId="0" borderId="0" xfId="0" applyFont="1" applyAlignment="1">
      <alignment horizontal="center" vertical="center"/>
    </xf>
    <xf numFmtId="0" fontId="38" fillId="0" borderId="0" xfId="0" applyFont="1" applyBorder="1" applyAlignment="1">
      <alignment horizontal="center" vertical="center"/>
    </xf>
    <xf numFmtId="0" fontId="19" fillId="0" borderId="81" xfId="0" applyFont="1" applyFill="1" applyBorder="1" applyAlignment="1">
      <alignment horizontal="center" vertical="center" shrinkToFit="1"/>
    </xf>
    <xf numFmtId="0" fontId="19" fillId="0" borderId="82" xfId="0" applyFont="1" applyFill="1" applyBorder="1" applyAlignment="1">
      <alignment horizontal="center" vertical="center" shrinkToFit="1"/>
    </xf>
    <xf numFmtId="0" fontId="19" fillId="0" borderId="83" xfId="0" applyFont="1" applyFill="1" applyBorder="1" applyAlignment="1">
      <alignment horizontal="center" vertical="center" shrinkToFit="1"/>
    </xf>
    <xf numFmtId="0" fontId="19" fillId="0" borderId="84" xfId="0" applyFont="1" applyFill="1" applyBorder="1" applyAlignment="1">
      <alignment horizontal="center" vertical="center" shrinkToFit="1"/>
    </xf>
    <xf numFmtId="0" fontId="19" fillId="0" borderId="85" xfId="0" applyFont="1" applyFill="1" applyBorder="1" applyAlignment="1">
      <alignment horizontal="center" vertical="center" shrinkToFit="1"/>
    </xf>
    <xf numFmtId="0" fontId="19" fillId="0" borderId="86" xfId="0" applyFont="1" applyFill="1" applyBorder="1" applyAlignment="1">
      <alignment horizontal="center" vertical="center" shrinkToFit="1"/>
    </xf>
    <xf numFmtId="0" fontId="30" fillId="3" borderId="33" xfId="0" applyFont="1" applyFill="1" applyBorder="1" applyAlignment="1">
      <alignment horizontal="center" vertical="center" shrinkToFit="1"/>
    </xf>
    <xf numFmtId="0" fontId="30" fillId="3" borderId="30" xfId="0" applyFont="1" applyFill="1" applyBorder="1" applyAlignment="1">
      <alignment horizontal="center" vertical="center" shrinkToFit="1"/>
    </xf>
    <xf numFmtId="0" fontId="30" fillId="3" borderId="35" xfId="0" applyFont="1" applyFill="1" applyBorder="1" applyAlignment="1">
      <alignment horizontal="center" vertical="center" shrinkToFit="1"/>
    </xf>
    <xf numFmtId="0" fontId="30" fillId="3" borderId="0" xfId="0" applyFont="1" applyFill="1" applyBorder="1" applyAlignment="1">
      <alignment horizontal="center" vertical="center" shrinkToFit="1"/>
    </xf>
    <xf numFmtId="0" fontId="29" fillId="3" borderId="37" xfId="0" applyFont="1" applyFill="1" applyBorder="1" applyAlignment="1">
      <alignment horizontal="center" vertical="center"/>
    </xf>
    <xf numFmtId="0" fontId="29" fillId="3" borderId="21" xfId="0" applyFont="1" applyFill="1" applyBorder="1" applyAlignment="1">
      <alignment horizontal="center" vertical="center"/>
    </xf>
    <xf numFmtId="180" fontId="39" fillId="3" borderId="33" xfId="0" applyNumberFormat="1" applyFont="1" applyFill="1" applyBorder="1" applyAlignment="1">
      <alignment horizontal="center" vertical="center" shrinkToFit="1"/>
    </xf>
    <xf numFmtId="180" fontId="39" fillId="3" borderId="30" xfId="0" applyNumberFormat="1" applyFont="1" applyFill="1" applyBorder="1" applyAlignment="1">
      <alignment horizontal="center" vertical="center" shrinkToFit="1"/>
    </xf>
    <xf numFmtId="180" fontId="39" fillId="3" borderId="34" xfId="0" applyNumberFormat="1" applyFont="1" applyFill="1" applyBorder="1" applyAlignment="1">
      <alignment horizontal="center" vertical="center" shrinkToFit="1"/>
    </xf>
    <xf numFmtId="180" fontId="39" fillId="3" borderId="35" xfId="0" applyNumberFormat="1" applyFont="1" applyFill="1" applyBorder="1" applyAlignment="1">
      <alignment horizontal="center" vertical="center" shrinkToFit="1"/>
    </xf>
    <xf numFmtId="180" fontId="39" fillId="3" borderId="0" xfId="0" applyNumberFormat="1" applyFont="1" applyFill="1" applyBorder="1" applyAlignment="1">
      <alignment horizontal="center" vertical="center" shrinkToFit="1"/>
    </xf>
    <xf numFmtId="180" fontId="39" fillId="3" borderId="36" xfId="0" applyNumberFormat="1" applyFont="1" applyFill="1" applyBorder="1" applyAlignment="1">
      <alignment horizontal="center" vertical="center" shrinkToFit="1"/>
    </xf>
    <xf numFmtId="180" fontId="39" fillId="3" borderId="37" xfId="0" applyNumberFormat="1" applyFont="1" applyFill="1" applyBorder="1" applyAlignment="1">
      <alignment horizontal="center" vertical="center" shrinkToFit="1"/>
    </xf>
    <xf numFmtId="180" fontId="39" fillId="3" borderId="21" xfId="0" applyNumberFormat="1" applyFont="1" applyFill="1" applyBorder="1" applyAlignment="1">
      <alignment horizontal="center" vertical="center" shrinkToFit="1"/>
    </xf>
    <xf numFmtId="180" fontId="39" fillId="3" borderId="38" xfId="0" applyNumberFormat="1" applyFont="1" applyFill="1" applyBorder="1" applyAlignment="1">
      <alignment horizontal="center" vertical="center" shrinkToFit="1"/>
    </xf>
    <xf numFmtId="0" fontId="41" fillId="0" borderId="0" xfId="0" applyFont="1" applyBorder="1" applyAlignment="1">
      <alignment horizontal="center" vertical="center"/>
    </xf>
    <xf numFmtId="0" fontId="41" fillId="0" borderId="12" xfId="0" applyFont="1" applyBorder="1" applyAlignment="1">
      <alignment horizontal="center" vertical="center"/>
    </xf>
    <xf numFmtId="180" fontId="41" fillId="0" borderId="0" xfId="0" applyNumberFormat="1" applyFont="1" applyBorder="1" applyAlignment="1">
      <alignment horizontal="center" vertical="center"/>
    </xf>
    <xf numFmtId="180" fontId="41" fillId="0" borderId="12" xfId="0" applyNumberFormat="1" applyFont="1" applyBorder="1" applyAlignment="1">
      <alignment horizontal="center" vertical="center"/>
    </xf>
    <xf numFmtId="0" fontId="33" fillId="9" borderId="0" xfId="0" applyFont="1" applyFill="1" applyBorder="1" applyAlignment="1">
      <alignment horizontal="center" vertical="center" shrinkToFit="1"/>
    </xf>
    <xf numFmtId="0" fontId="33" fillId="9" borderId="102" xfId="0" applyFont="1" applyFill="1" applyBorder="1" applyAlignment="1">
      <alignment horizontal="center" vertical="center" shrinkToFit="1"/>
    </xf>
    <xf numFmtId="0" fontId="33" fillId="10" borderId="106" xfId="0" applyFont="1" applyFill="1" applyBorder="1" applyAlignment="1">
      <alignment horizontal="center" vertical="center" shrinkToFit="1"/>
    </xf>
    <xf numFmtId="0" fontId="33" fillId="10" borderId="107" xfId="0" applyFont="1" applyFill="1" applyBorder="1" applyAlignment="1">
      <alignment horizontal="center" vertical="center" shrinkToFit="1"/>
    </xf>
    <xf numFmtId="0" fontId="33" fillId="10" borderId="108" xfId="0" applyFont="1" applyFill="1" applyBorder="1" applyAlignment="1">
      <alignment horizontal="center" vertical="center" shrinkToFit="1"/>
    </xf>
    <xf numFmtId="0" fontId="33" fillId="11" borderId="103" xfId="0" applyFont="1" applyFill="1" applyBorder="1" applyAlignment="1">
      <alignment horizontal="center" vertical="center" shrinkToFit="1"/>
    </xf>
    <xf numFmtId="0" fontId="33" fillId="11" borderId="104" xfId="0" applyFont="1" applyFill="1" applyBorder="1" applyAlignment="1">
      <alignment horizontal="center" vertical="center" shrinkToFit="1"/>
    </xf>
    <xf numFmtId="0" fontId="33" fillId="11" borderId="105" xfId="0" applyFont="1" applyFill="1" applyBorder="1" applyAlignment="1">
      <alignment horizontal="center" vertical="center" shrinkToFit="1"/>
    </xf>
    <xf numFmtId="180" fontId="19" fillId="0" borderId="93" xfId="0" applyNumberFormat="1" applyFont="1" applyFill="1" applyBorder="1" applyAlignment="1">
      <alignment horizontal="right" vertical="center" shrinkToFit="1"/>
    </xf>
    <xf numFmtId="180" fontId="19" fillId="0" borderId="94" xfId="0" applyNumberFormat="1" applyFont="1" applyFill="1" applyBorder="1" applyAlignment="1">
      <alignment horizontal="right" vertical="center" shrinkToFit="1"/>
    </xf>
    <xf numFmtId="180" fontId="19" fillId="0" borderId="95" xfId="0" applyNumberFormat="1" applyFont="1" applyFill="1" applyBorder="1" applyAlignment="1">
      <alignment horizontal="right" vertical="center" shrinkToFit="1"/>
    </xf>
    <xf numFmtId="180" fontId="13" fillId="0" borderId="66" xfId="0" applyNumberFormat="1" applyFont="1" applyBorder="1" applyAlignment="1">
      <alignment vertical="center" shrinkToFit="1"/>
    </xf>
    <xf numFmtId="0" fontId="13" fillId="0" borderId="1" xfId="0" applyFont="1" applyFill="1" applyBorder="1" applyAlignment="1">
      <alignment horizontal="center" vertical="center" shrinkToFit="1"/>
    </xf>
    <xf numFmtId="186" fontId="27" fillId="0" borderId="1" xfId="0" applyNumberFormat="1" applyFont="1" applyFill="1" applyBorder="1" applyAlignment="1">
      <alignment horizontal="center" vertical="center" shrinkToFit="1"/>
    </xf>
    <xf numFmtId="0" fontId="33" fillId="11" borderId="112" xfId="0" applyFont="1" applyFill="1" applyBorder="1" applyAlignment="1">
      <alignment horizontal="center" vertical="center" shrinkToFit="1"/>
    </xf>
    <xf numFmtId="0" fontId="33" fillId="11" borderId="91" xfId="0" applyFont="1" applyFill="1" applyBorder="1" applyAlignment="1">
      <alignment horizontal="center" vertical="center" shrinkToFit="1"/>
    </xf>
    <xf numFmtId="180" fontId="40" fillId="9" borderId="110" xfId="0" applyNumberFormat="1" applyFont="1" applyFill="1" applyBorder="1" applyAlignment="1">
      <alignment horizontal="right" vertical="center" shrinkToFit="1"/>
    </xf>
    <xf numFmtId="0" fontId="40" fillId="9" borderId="110" xfId="0" applyFont="1" applyFill="1" applyBorder="1" applyAlignment="1">
      <alignment horizontal="right" vertical="center" shrinkToFit="1"/>
    </xf>
    <xf numFmtId="0" fontId="40" fillId="9" borderId="113" xfId="0" applyFont="1" applyFill="1" applyBorder="1" applyAlignment="1">
      <alignment horizontal="right" vertical="center" shrinkToFit="1"/>
    </xf>
    <xf numFmtId="180" fontId="40" fillId="10" borderId="85" xfId="0" applyNumberFormat="1" applyFont="1" applyFill="1" applyBorder="1" applyAlignment="1">
      <alignment horizontal="right" vertical="center" shrinkToFit="1"/>
    </xf>
    <xf numFmtId="0" fontId="40" fillId="10" borderId="85" xfId="0" applyFont="1" applyFill="1" applyBorder="1" applyAlignment="1">
      <alignment horizontal="right" vertical="center" shrinkToFit="1"/>
    </xf>
    <xf numFmtId="0" fontId="40" fillId="10" borderId="114" xfId="0" applyFont="1" applyFill="1" applyBorder="1" applyAlignment="1">
      <alignment horizontal="right" vertical="center" shrinkToFit="1"/>
    </xf>
    <xf numFmtId="180" fontId="40" fillId="11" borderId="91" xfId="0" applyNumberFormat="1" applyFont="1" applyFill="1" applyBorder="1" applyAlignment="1">
      <alignment horizontal="right" vertical="center" shrinkToFit="1"/>
    </xf>
    <xf numFmtId="0" fontId="40" fillId="11" borderId="91" xfId="0" applyFont="1" applyFill="1" applyBorder="1" applyAlignment="1">
      <alignment horizontal="right" vertical="center" shrinkToFit="1"/>
    </xf>
    <xf numFmtId="0" fontId="40" fillId="11" borderId="92" xfId="0" applyFont="1" applyFill="1" applyBorder="1" applyAlignment="1">
      <alignment horizontal="right" vertical="center" shrinkToFit="1"/>
    </xf>
    <xf numFmtId="180" fontId="13" fillId="0" borderId="115" xfId="0" applyNumberFormat="1" applyFont="1" applyBorder="1" applyAlignment="1">
      <alignment horizontal="right" vertical="center"/>
    </xf>
    <xf numFmtId="0" fontId="13" fillId="0" borderId="110" xfId="0" applyFont="1" applyBorder="1" applyAlignment="1">
      <alignment horizontal="right" vertical="center"/>
    </xf>
    <xf numFmtId="0" fontId="13" fillId="0" borderId="113" xfId="0" applyFont="1" applyBorder="1" applyAlignment="1">
      <alignment horizontal="right" vertical="center"/>
    </xf>
    <xf numFmtId="180" fontId="13" fillId="0" borderId="78" xfId="0" applyNumberFormat="1" applyFont="1" applyBorder="1" applyAlignment="1">
      <alignment horizontal="right" vertical="center"/>
    </xf>
    <xf numFmtId="0" fontId="13" fillId="0" borderId="79" xfId="0" applyFont="1" applyBorder="1" applyAlignment="1">
      <alignment horizontal="right" vertical="center"/>
    </xf>
    <xf numFmtId="0" fontId="13" fillId="0" borderId="80" xfId="0" applyFont="1" applyBorder="1" applyAlignment="1">
      <alignment horizontal="right" vertical="center"/>
    </xf>
    <xf numFmtId="180" fontId="13" fillId="0" borderId="125" xfId="0" applyNumberFormat="1" applyFont="1" applyBorder="1" applyAlignment="1">
      <alignment horizontal="center" vertical="center"/>
    </xf>
    <xf numFmtId="0" fontId="13" fillId="0" borderId="126" xfId="0" applyFont="1" applyBorder="1" applyAlignment="1">
      <alignment horizontal="center" vertical="center"/>
    </xf>
    <xf numFmtId="0" fontId="13" fillId="0" borderId="127" xfId="0" applyFont="1" applyBorder="1" applyAlignment="1">
      <alignment horizontal="center" vertical="center"/>
    </xf>
    <xf numFmtId="0" fontId="13" fillId="0" borderId="4"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9" xfId="0" applyFont="1" applyBorder="1" applyAlignment="1">
      <alignment horizontal="center" vertical="center" shrinkToFit="1"/>
    </xf>
    <xf numFmtId="0" fontId="29" fillId="0" borderId="2" xfId="0" applyFont="1" applyFill="1" applyBorder="1" applyAlignment="1">
      <alignment horizontal="right" vertical="center" shrinkToFit="1"/>
    </xf>
    <xf numFmtId="0" fontId="29" fillId="0" borderId="10" xfId="0" applyFont="1" applyFill="1" applyBorder="1" applyAlignment="1">
      <alignment horizontal="right" vertical="center" shrinkToFit="1"/>
    </xf>
    <xf numFmtId="0" fontId="29" fillId="0" borderId="3" xfId="0" applyFont="1" applyFill="1" applyBorder="1" applyAlignment="1">
      <alignment horizontal="right" vertical="center" shrinkToFit="1"/>
    </xf>
    <xf numFmtId="0" fontId="33" fillId="9" borderId="109" xfId="0" applyFont="1" applyFill="1" applyBorder="1" applyAlignment="1">
      <alignment horizontal="center" vertical="center" shrinkToFit="1"/>
    </xf>
    <xf numFmtId="0" fontId="33" fillId="9" borderId="110" xfId="0" applyFont="1" applyFill="1" applyBorder="1" applyAlignment="1">
      <alignment horizontal="center" vertical="center" shrinkToFit="1"/>
    </xf>
    <xf numFmtId="0" fontId="33" fillId="10" borderId="111" xfId="0" applyFont="1" applyFill="1" applyBorder="1" applyAlignment="1">
      <alignment horizontal="center" vertical="center" shrinkToFit="1"/>
    </xf>
    <xf numFmtId="0" fontId="33" fillId="10" borderId="85" xfId="0" applyFont="1" applyFill="1" applyBorder="1" applyAlignment="1">
      <alignment horizontal="center" vertical="center" shrinkToFit="1"/>
    </xf>
    <xf numFmtId="180" fontId="13" fillId="0" borderId="124" xfId="0" applyNumberFormat="1" applyFont="1" applyBorder="1" applyAlignment="1">
      <alignment horizontal="right" vertical="center"/>
    </xf>
    <xf numFmtId="0" fontId="13" fillId="0" borderId="102" xfId="0" applyFont="1" applyBorder="1" applyAlignment="1">
      <alignment horizontal="right" vertical="center"/>
    </xf>
    <xf numFmtId="0" fontId="13" fillId="0" borderId="83" xfId="0" applyFont="1" applyBorder="1" applyAlignment="1">
      <alignment horizontal="center" vertical="center" shrinkToFit="1"/>
    </xf>
  </cellXfs>
  <cellStyles count="6">
    <cellStyle name="パーセント" xfId="1" builtinId="5"/>
    <cellStyle name="パーセント 2" xfId="4" xr:uid="{00000000-0005-0000-0000-000001000000}"/>
    <cellStyle name="桁区切り" xfId="2" builtinId="6"/>
    <cellStyle name="桁区切り 2" xfId="5" xr:uid="{00000000-0005-0000-0000-000003000000}"/>
    <cellStyle name="標準" xfId="0" builtinId="0"/>
    <cellStyle name="標準 2" xfId="3" xr:uid="{00000000-0005-0000-0000-000005000000}"/>
  </cellStyles>
  <dxfs count="4">
    <dxf>
      <font>
        <color theme="0"/>
      </font>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99"/>
      <color rgb="FF00CC99"/>
      <color rgb="FFFF9999"/>
      <color rgb="FFFFCCCC"/>
      <color rgb="FF99FF66"/>
      <color rgb="FFCCFF99"/>
      <color rgb="FF66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I113"/>
  <sheetViews>
    <sheetView tabSelected="1" view="pageBreakPreview" zoomScaleNormal="130" zoomScaleSheetLayoutView="100" workbookViewId="0">
      <selection activeCell="AA7" sqref="AA7"/>
    </sheetView>
  </sheetViews>
  <sheetFormatPr defaultColWidth="3.75" defaultRowHeight="13.5"/>
  <cols>
    <col min="1" max="31" width="3.75" style="12"/>
    <col min="32" max="56" width="3.625" style="12" customWidth="1"/>
    <col min="57" max="63" width="3.625" customWidth="1"/>
    <col min="64" max="65" width="9.375" customWidth="1"/>
    <col min="94" max="137" width="8.25" customWidth="1"/>
  </cols>
  <sheetData>
    <row r="1" spans="1:137" ht="26.25" customHeight="1">
      <c r="A1" s="658" t="s">
        <v>160</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248"/>
      <c r="AG1" s="653" t="str">
        <f ca="1">"令和"&amp;YEAR(NOW())-2018&amp;"年"&amp;MONTH(NOW())&amp;"月"&amp;DAY(NOW())&amp;"日 試算"</f>
        <v>令和7年4月17日 試算</v>
      </c>
      <c r="AH1" s="653"/>
      <c r="AI1" s="653"/>
      <c r="AJ1" s="653"/>
      <c r="AK1" s="653"/>
      <c r="AL1" s="248"/>
      <c r="AM1" s="248"/>
      <c r="AN1" s="248"/>
      <c r="AO1" s="248"/>
      <c r="AP1" s="248"/>
      <c r="AQ1" s="248"/>
      <c r="AR1" s="248"/>
      <c r="AS1" s="248"/>
      <c r="AT1" s="248"/>
      <c r="AU1" s="248"/>
      <c r="AV1" s="248"/>
      <c r="AW1" s="248"/>
      <c r="AX1" s="248"/>
      <c r="AY1" s="248"/>
      <c r="AZ1" s="248"/>
      <c r="BA1" s="248"/>
      <c r="BB1" s="248"/>
      <c r="BC1" s="248"/>
      <c r="BE1" s="14"/>
      <c r="BF1" s="14"/>
      <c r="BL1" s="157" t="s">
        <v>65</v>
      </c>
      <c r="BM1" s="39"/>
      <c r="BN1" s="39"/>
      <c r="BO1" s="39"/>
      <c r="BP1" s="39"/>
      <c r="BQ1" s="39"/>
      <c r="BR1" s="39"/>
      <c r="BS1" s="39"/>
      <c r="BT1" s="39"/>
      <c r="BU1" s="39"/>
      <c r="BV1" s="39"/>
      <c r="BW1" s="39"/>
      <c r="BX1" s="39"/>
      <c r="BY1" s="39"/>
      <c r="BZ1" s="39"/>
      <c r="CA1" s="39"/>
      <c r="CB1" s="39"/>
      <c r="CC1" s="39"/>
      <c r="CD1" s="39"/>
      <c r="CE1" s="39"/>
      <c r="CF1" s="39"/>
      <c r="CG1" s="35"/>
      <c r="CH1" s="35"/>
      <c r="CI1" s="35"/>
      <c r="CJ1" s="35"/>
      <c r="CK1" s="35"/>
      <c r="CL1" s="35"/>
      <c r="CM1" s="35"/>
      <c r="CN1" s="35"/>
      <c r="CO1" s="35"/>
      <c r="CP1" s="35" t="s">
        <v>91</v>
      </c>
      <c r="CQ1" s="35"/>
      <c r="CR1" s="35"/>
      <c r="CS1" s="35"/>
      <c r="CT1" s="35"/>
      <c r="CU1" s="36"/>
      <c r="CV1" s="36"/>
      <c r="CW1" s="36"/>
      <c r="CX1" s="36"/>
      <c r="CY1" s="35"/>
      <c r="CZ1" s="35"/>
      <c r="DA1" s="35"/>
      <c r="DB1" s="35"/>
      <c r="DC1" s="35"/>
      <c r="DD1" s="35"/>
      <c r="DE1" s="35"/>
      <c r="DF1" s="35"/>
      <c r="DG1" s="35"/>
      <c r="DH1" s="35"/>
      <c r="DI1" s="35"/>
      <c r="DJ1" s="35"/>
      <c r="DK1" s="35"/>
      <c r="DL1" s="35"/>
      <c r="DM1" s="35"/>
      <c r="DN1" s="35"/>
      <c r="DO1" s="35"/>
      <c r="DP1" s="35"/>
      <c r="DQ1" s="35"/>
      <c r="DR1" s="35"/>
      <c r="DS1" s="35"/>
      <c r="DT1" s="37"/>
      <c r="DU1" s="37"/>
      <c r="DV1" s="35"/>
      <c r="DW1" s="35"/>
      <c r="DX1" s="35"/>
      <c r="DY1" s="35"/>
      <c r="DZ1" s="35"/>
      <c r="EA1" s="35"/>
      <c r="EB1" s="35"/>
      <c r="EC1" s="35"/>
      <c r="ED1" s="35"/>
      <c r="EE1" s="5"/>
      <c r="EF1" s="5"/>
      <c r="EG1" s="5"/>
    </row>
    <row r="2" spans="1:137" ht="19.5" customHeight="1" thickBot="1">
      <c r="A2" s="268" t="s">
        <v>121</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G2" s="633" t="s">
        <v>15</v>
      </c>
      <c r="AH2" s="633"/>
      <c r="AI2" s="633"/>
      <c r="AJ2" s="633" t="s">
        <v>19</v>
      </c>
      <c r="AK2" s="633"/>
      <c r="AL2" s="633"/>
      <c r="AM2" s="633" t="s">
        <v>20</v>
      </c>
      <c r="AN2" s="633"/>
      <c r="AO2" s="633"/>
      <c r="AP2" s="633" t="s">
        <v>21</v>
      </c>
      <c r="AQ2" s="633"/>
      <c r="AR2" s="633"/>
      <c r="AS2" s="179"/>
      <c r="AT2" s="179"/>
      <c r="AU2" s="633" t="s">
        <v>17</v>
      </c>
      <c r="AV2" s="633"/>
      <c r="AW2" s="633"/>
      <c r="AX2" s="638" t="s">
        <v>18</v>
      </c>
      <c r="AY2" s="638"/>
      <c r="AZ2" s="638"/>
      <c r="BA2" s="638"/>
      <c r="BB2" s="638"/>
      <c r="BC2" s="638"/>
      <c r="BD2" s="638"/>
      <c r="BE2" s="638"/>
      <c r="BF2" s="638"/>
      <c r="BG2" s="638"/>
      <c r="BH2" s="638"/>
      <c r="BJ2" s="15"/>
      <c r="BL2" s="11" t="s">
        <v>76</v>
      </c>
      <c r="BY2" s="38"/>
      <c r="BZ2" s="38"/>
      <c r="CA2" s="38"/>
      <c r="CB2" s="38"/>
      <c r="CC2" s="38"/>
      <c r="CD2" s="38"/>
      <c r="CE2" s="38"/>
      <c r="CF2" s="38"/>
      <c r="CG2" s="38"/>
      <c r="CH2" s="35"/>
      <c r="CI2" s="35"/>
      <c r="CJ2" s="35"/>
      <c r="CK2" s="35"/>
      <c r="CL2" s="35"/>
      <c r="CM2" s="35"/>
      <c r="CN2" s="35"/>
      <c r="CO2" s="35"/>
      <c r="CP2" s="35" t="s">
        <v>93</v>
      </c>
      <c r="CQ2" s="35"/>
      <c r="CR2" s="35"/>
      <c r="CS2" s="35"/>
      <c r="CT2" s="35"/>
      <c r="CU2" s="36"/>
      <c r="CV2" s="36"/>
      <c r="CW2" s="36"/>
      <c r="CX2" s="36"/>
      <c r="CY2" s="35"/>
      <c r="CZ2" s="35"/>
      <c r="DA2" s="35"/>
      <c r="DB2" s="35"/>
      <c r="DC2" s="35"/>
      <c r="DD2" s="35"/>
      <c r="DE2" s="35"/>
      <c r="DF2" s="35"/>
      <c r="DG2" s="35"/>
      <c r="DH2" s="35"/>
      <c r="DI2" s="35"/>
      <c r="DJ2" s="35"/>
      <c r="DK2" s="35"/>
      <c r="DL2" s="35"/>
      <c r="DM2" s="35"/>
      <c r="DN2" s="35"/>
      <c r="DO2" s="35"/>
      <c r="DP2" s="35"/>
      <c r="DQ2" s="35"/>
      <c r="DR2" s="35"/>
      <c r="DS2" s="35"/>
      <c r="DT2" s="37"/>
      <c r="DU2" s="37"/>
      <c r="DV2" s="35"/>
      <c r="DW2" s="35"/>
      <c r="DX2" s="35"/>
      <c r="DY2" s="35"/>
      <c r="DZ2" s="35"/>
      <c r="EA2" s="35"/>
      <c r="EB2" s="35"/>
      <c r="EC2" s="35"/>
      <c r="ED2" s="35"/>
      <c r="EE2" s="5"/>
      <c r="EF2" s="5"/>
      <c r="EG2" s="5"/>
    </row>
    <row r="3" spans="1:137" ht="19.5" customHeight="1" thickBot="1">
      <c r="A3" s="659" t="s">
        <v>124</v>
      </c>
      <c r="B3" s="659"/>
      <c r="C3" s="659"/>
      <c r="D3" s="276"/>
      <c r="E3" s="277"/>
      <c r="F3" s="278" t="s">
        <v>125</v>
      </c>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G3" s="654" t="s">
        <v>16</v>
      </c>
      <c r="AH3" s="654"/>
      <c r="AI3" s="654"/>
      <c r="AJ3" s="639">
        <v>6.9000000000000006E-2</v>
      </c>
      <c r="AK3" s="639"/>
      <c r="AL3" s="639"/>
      <c r="AM3" s="536">
        <v>34800</v>
      </c>
      <c r="AN3" s="536"/>
      <c r="AO3" s="536"/>
      <c r="AP3" s="642">
        <v>660000</v>
      </c>
      <c r="AQ3" s="643"/>
      <c r="AR3" s="644"/>
      <c r="AS3" s="180"/>
      <c r="AT3" s="181"/>
      <c r="AU3" s="633" t="s">
        <v>45</v>
      </c>
      <c r="AV3" s="633"/>
      <c r="AW3" s="634"/>
      <c r="AX3" s="640">
        <v>430000</v>
      </c>
      <c r="AY3" s="641"/>
      <c r="AZ3" s="641"/>
      <c r="BA3" s="650">
        <v>100000</v>
      </c>
      <c r="BB3" s="650"/>
      <c r="BC3" s="650"/>
      <c r="BD3" s="651" t="s">
        <v>50</v>
      </c>
      <c r="BE3" s="651"/>
      <c r="BF3" s="651"/>
      <c r="BG3" s="651"/>
      <c r="BH3" s="652"/>
      <c r="BJ3" s="16"/>
      <c r="BL3" s="165" t="s">
        <v>86</v>
      </c>
      <c r="BY3" s="38"/>
      <c r="BZ3" s="38"/>
      <c r="CA3" s="38"/>
      <c r="CB3" s="38"/>
      <c r="CC3" s="38"/>
      <c r="CD3" s="38"/>
      <c r="CE3" s="38"/>
      <c r="CF3" s="38"/>
      <c r="CG3" s="38"/>
      <c r="CH3" s="35"/>
      <c r="CI3" s="35"/>
      <c r="CJ3" s="35"/>
      <c r="CK3" s="35"/>
      <c r="CL3" s="35"/>
      <c r="CM3" s="35"/>
      <c r="CN3" s="35"/>
      <c r="CO3" s="35"/>
      <c r="CP3" s="35" t="s">
        <v>92</v>
      </c>
      <c r="CQ3" s="35"/>
      <c r="CR3" s="35"/>
      <c r="CS3" s="35"/>
      <c r="CT3" s="35"/>
      <c r="CU3" s="35"/>
      <c r="CV3" s="35"/>
      <c r="CW3" s="35"/>
      <c r="CX3" s="35"/>
      <c r="CY3" s="35"/>
      <c r="CZ3" s="35"/>
      <c r="DA3" s="35"/>
      <c r="DB3" s="35"/>
      <c r="DC3" s="35"/>
      <c r="DD3" s="35"/>
      <c r="DE3" s="35"/>
      <c r="DF3" s="35"/>
      <c r="DG3" s="35"/>
      <c r="DH3" s="35"/>
      <c r="DI3" s="35"/>
      <c r="DJ3" s="35"/>
      <c r="DK3" s="35"/>
      <c r="DL3" s="35"/>
      <c r="DM3" s="35">
        <f>8*12*2</f>
        <v>192</v>
      </c>
      <c r="DN3" s="35"/>
      <c r="DO3" s="35"/>
      <c r="DP3" s="35"/>
      <c r="DQ3" s="35"/>
      <c r="DR3" s="35"/>
      <c r="DS3" s="35"/>
      <c r="DT3" s="37"/>
      <c r="DU3" s="37"/>
      <c r="DV3" s="35"/>
      <c r="DW3" s="36"/>
      <c r="DX3" s="36"/>
      <c r="DY3" s="36"/>
      <c r="DZ3" s="36"/>
      <c r="EA3" s="35"/>
      <c r="EB3" s="35"/>
      <c r="EC3" s="35"/>
      <c r="ED3" s="35"/>
      <c r="EE3" s="5"/>
      <c r="EF3" s="5"/>
      <c r="EG3" s="5"/>
    </row>
    <row r="4" spans="1:137" ht="19.5" customHeight="1">
      <c r="A4" s="267" t="s">
        <v>122</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G4" s="654" t="s">
        <v>61</v>
      </c>
      <c r="AH4" s="654"/>
      <c r="AI4" s="654"/>
      <c r="AJ4" s="645">
        <v>2.7E-2</v>
      </c>
      <c r="AK4" s="645"/>
      <c r="AL4" s="645"/>
      <c r="AM4" s="536">
        <v>13800</v>
      </c>
      <c r="AN4" s="536"/>
      <c r="AO4" s="646"/>
      <c r="AP4" s="642">
        <v>260000</v>
      </c>
      <c r="AQ4" s="643"/>
      <c r="AR4" s="644"/>
      <c r="AU4" s="633" t="s">
        <v>46</v>
      </c>
      <c r="AV4" s="633"/>
      <c r="AW4" s="634"/>
      <c r="AX4" s="625">
        <v>430000</v>
      </c>
      <c r="AY4" s="626"/>
      <c r="AZ4" s="626"/>
      <c r="BA4" s="635">
        <v>305000</v>
      </c>
      <c r="BB4" s="635"/>
      <c r="BC4" s="635"/>
      <c r="BD4" s="636" t="str">
        <f>"×被保険者数"</f>
        <v>×被保険者数</v>
      </c>
      <c r="BE4" s="636"/>
      <c r="BF4" s="636"/>
      <c r="BG4" s="636"/>
      <c r="BH4" s="637"/>
      <c r="BJ4" s="16"/>
      <c r="BL4" s="166" t="s">
        <v>87</v>
      </c>
      <c r="BY4" s="38"/>
      <c r="BZ4" s="38"/>
      <c r="CA4" s="38"/>
      <c r="CB4" s="38"/>
      <c r="CC4" s="38"/>
      <c r="CD4" s="38"/>
      <c r="CE4" s="38"/>
      <c r="CF4" s="38"/>
      <c r="CG4" s="38"/>
      <c r="CH4" s="35"/>
      <c r="CI4" s="35"/>
      <c r="CJ4" s="35"/>
      <c r="CK4" s="35"/>
      <c r="CL4" s="35"/>
      <c r="CM4" s="35"/>
      <c r="CN4" s="35"/>
      <c r="CO4" s="35"/>
      <c r="CP4" s="35">
        <v>34800</v>
      </c>
      <c r="CQ4" s="35">
        <v>0.7</v>
      </c>
      <c r="CR4" s="35">
        <v>0.8</v>
      </c>
      <c r="CS4" s="35">
        <f>CP4*CQ4*CR4</f>
        <v>19488</v>
      </c>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7"/>
      <c r="DV4" s="37"/>
      <c r="DW4" s="35"/>
      <c r="DX4" s="36"/>
      <c r="DY4" s="36"/>
      <c r="DZ4" s="36"/>
      <c r="EA4" s="36"/>
      <c r="EB4" s="35"/>
      <c r="EC4" s="35"/>
      <c r="ED4" s="35"/>
      <c r="EE4" s="5"/>
      <c r="EF4" s="5"/>
      <c r="EG4" s="5"/>
    </row>
    <row r="5" spans="1:137" ht="19.5" customHeight="1" thickBot="1">
      <c r="A5" s="331" t="s">
        <v>123</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G5" s="654"/>
      <c r="AH5" s="654"/>
      <c r="AI5" s="654"/>
      <c r="AJ5" s="645"/>
      <c r="AK5" s="645"/>
      <c r="AL5" s="645"/>
      <c r="AM5" s="536"/>
      <c r="AN5" s="536"/>
      <c r="AO5" s="646"/>
      <c r="AP5" s="647"/>
      <c r="AQ5" s="648"/>
      <c r="AR5" s="649"/>
      <c r="AU5" s="633"/>
      <c r="AV5" s="633"/>
      <c r="AW5" s="634"/>
      <c r="AX5" s="164" t="s">
        <v>82</v>
      </c>
      <c r="AY5" s="622">
        <v>100000</v>
      </c>
      <c r="AZ5" s="622"/>
      <c r="BA5" s="622"/>
      <c r="BB5" s="623" t="s">
        <v>84</v>
      </c>
      <c r="BC5" s="623"/>
      <c r="BD5" s="623"/>
      <c r="BE5" s="623"/>
      <c r="BF5" s="623"/>
      <c r="BG5" s="623"/>
      <c r="BH5" s="624"/>
      <c r="BJ5" s="16"/>
      <c r="BY5" s="38"/>
      <c r="BZ5" s="38"/>
      <c r="CA5" s="38"/>
      <c r="CB5" s="38"/>
      <c r="CC5" s="38"/>
      <c r="CD5" s="38"/>
      <c r="CE5" s="38"/>
      <c r="CF5" s="38"/>
      <c r="CG5" s="38"/>
      <c r="CH5" s="35"/>
      <c r="CI5" s="35"/>
      <c r="CJ5" s="35"/>
      <c r="CK5" s="35"/>
      <c r="CL5" s="35"/>
      <c r="CM5" s="35"/>
      <c r="CN5" s="35"/>
      <c r="CO5" s="35"/>
      <c r="CP5" s="35">
        <v>34800</v>
      </c>
      <c r="CQ5" s="35">
        <v>0.2</v>
      </c>
      <c r="CR5" s="35">
        <f>CP5*CQ5</f>
        <v>6960</v>
      </c>
      <c r="CS5" s="35">
        <v>0.3</v>
      </c>
      <c r="CT5" s="35">
        <f>CP5*CS5</f>
        <v>10440</v>
      </c>
      <c r="CU5" s="35">
        <f>CR5+CT5</f>
        <v>17400</v>
      </c>
      <c r="CV5" s="35">
        <v>0.5</v>
      </c>
      <c r="CW5" s="35">
        <f>CP5*CV5</f>
        <v>17400</v>
      </c>
      <c r="CX5" s="35"/>
      <c r="CY5" s="35"/>
      <c r="CZ5" s="35"/>
      <c r="DA5" s="35"/>
      <c r="DB5" s="35"/>
      <c r="DC5" s="35"/>
      <c r="DD5" s="35"/>
      <c r="DE5" s="35"/>
      <c r="DF5" s="35"/>
      <c r="DG5" s="35"/>
      <c r="DH5" s="35"/>
      <c r="DI5" s="35"/>
      <c r="DJ5" s="35"/>
      <c r="DK5" s="35"/>
      <c r="DL5" s="35"/>
      <c r="DM5" s="35"/>
      <c r="DN5" s="35"/>
      <c r="DO5" s="35"/>
      <c r="DP5" s="35"/>
      <c r="DQ5" s="35"/>
      <c r="DR5" s="35"/>
      <c r="DS5" s="35"/>
      <c r="DT5" s="35"/>
      <c r="DU5" s="37"/>
      <c r="DV5" s="37"/>
      <c r="DW5" s="35"/>
      <c r="DX5" s="36"/>
      <c r="DY5" s="36"/>
      <c r="DZ5" s="36"/>
      <c r="EA5" s="36"/>
      <c r="EB5" s="35"/>
      <c r="EC5" s="35"/>
      <c r="ED5" s="35"/>
      <c r="EE5" s="5"/>
      <c r="EF5" s="5"/>
      <c r="EG5" s="5"/>
    </row>
    <row r="6" spans="1:137" ht="15" customHeight="1">
      <c r="AG6" s="654" t="s">
        <v>62</v>
      </c>
      <c r="AH6" s="654"/>
      <c r="AI6" s="654"/>
      <c r="AJ6" s="645">
        <v>2.1000000000000001E-2</v>
      </c>
      <c r="AK6" s="645"/>
      <c r="AL6" s="645"/>
      <c r="AM6" s="536">
        <v>15600</v>
      </c>
      <c r="AN6" s="536"/>
      <c r="AO6" s="536"/>
      <c r="AP6" s="535">
        <v>170000</v>
      </c>
      <c r="AQ6" s="535"/>
      <c r="AR6" s="535"/>
      <c r="AU6" s="633" t="s">
        <v>47</v>
      </c>
      <c r="AV6" s="633"/>
      <c r="AW6" s="634"/>
      <c r="AX6" s="625">
        <v>430000</v>
      </c>
      <c r="AY6" s="626"/>
      <c r="AZ6" s="626"/>
      <c r="BA6" s="635">
        <v>560000</v>
      </c>
      <c r="BB6" s="635"/>
      <c r="BC6" s="635"/>
      <c r="BD6" s="636" t="str">
        <f>"×被保険者数"</f>
        <v>×被保険者数</v>
      </c>
      <c r="BE6" s="636"/>
      <c r="BF6" s="636"/>
      <c r="BG6" s="636"/>
      <c r="BH6" s="637"/>
      <c r="BJ6" s="16"/>
      <c r="BY6" s="38"/>
      <c r="BZ6" s="38"/>
      <c r="CA6" s="38"/>
      <c r="CB6" s="38"/>
      <c r="CC6" s="38"/>
      <c r="CD6" s="38"/>
      <c r="CE6" s="38"/>
      <c r="CF6" s="38"/>
      <c r="CG6" s="38"/>
      <c r="CH6" s="35"/>
      <c r="CI6" s="35"/>
      <c r="CJ6" s="35"/>
      <c r="CK6" s="35"/>
      <c r="CL6" s="35"/>
      <c r="CM6" s="35"/>
      <c r="CN6" s="35"/>
      <c r="CO6" s="35"/>
      <c r="CP6" s="35">
        <f>1-軽減/10</f>
        <v>0.8</v>
      </c>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7"/>
      <c r="DV6" s="37"/>
      <c r="DW6" s="35"/>
      <c r="DX6" s="36"/>
      <c r="DY6" s="36"/>
      <c r="DZ6" s="36"/>
      <c r="EA6" s="36"/>
      <c r="EB6" s="35"/>
      <c r="EC6" s="35"/>
      <c r="ED6" s="35"/>
      <c r="EE6" s="5"/>
      <c r="EF6" s="5"/>
      <c r="EG6" s="5"/>
    </row>
    <row r="7" spans="1:137" ht="15" customHeight="1" thickBot="1">
      <c r="A7" s="348" t="s">
        <v>48</v>
      </c>
      <c r="B7" s="348"/>
      <c r="C7" s="348"/>
      <c r="D7" s="349">
        <v>45748</v>
      </c>
      <c r="E7" s="350"/>
      <c r="F7" s="350"/>
      <c r="G7" s="350"/>
      <c r="H7" s="351"/>
      <c r="AG7" s="654"/>
      <c r="AH7" s="654"/>
      <c r="AI7" s="654"/>
      <c r="AJ7" s="645"/>
      <c r="AK7" s="645"/>
      <c r="AL7" s="645"/>
      <c r="AM7" s="536"/>
      <c r="AN7" s="536"/>
      <c r="AO7" s="536"/>
      <c r="AP7" s="536"/>
      <c r="AQ7" s="536"/>
      <c r="AR7" s="536"/>
      <c r="AS7" s="182"/>
      <c r="AT7" s="181"/>
      <c r="AU7" s="633"/>
      <c r="AV7" s="633"/>
      <c r="AW7" s="634"/>
      <c r="AX7" s="164" t="s">
        <v>82</v>
      </c>
      <c r="AY7" s="622">
        <v>100000</v>
      </c>
      <c r="AZ7" s="622"/>
      <c r="BA7" s="622"/>
      <c r="BB7" s="623" t="s">
        <v>50</v>
      </c>
      <c r="BC7" s="623"/>
      <c r="BD7" s="623"/>
      <c r="BE7" s="623"/>
      <c r="BF7" s="623"/>
      <c r="BG7" s="623"/>
      <c r="BH7" s="624"/>
      <c r="BY7" s="38"/>
      <c r="BZ7" s="38"/>
      <c r="CA7" s="38"/>
      <c r="CB7" s="38"/>
      <c r="CC7" s="38"/>
      <c r="CD7" s="38"/>
      <c r="CE7" s="38"/>
      <c r="CF7" s="38"/>
      <c r="CG7" s="38"/>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7"/>
      <c r="DY7" s="37"/>
      <c r="DZ7" s="35"/>
      <c r="EA7" s="36"/>
      <c r="EB7" s="36"/>
      <c r="EC7" s="36"/>
      <c r="ED7" s="36"/>
      <c r="EE7" s="5"/>
      <c r="EF7" s="5"/>
      <c r="EG7" s="5"/>
    </row>
    <row r="8" spans="1:137" ht="15" customHeight="1" thickBot="1">
      <c r="AG8" s="183"/>
      <c r="AH8" s="183"/>
      <c r="AI8" s="183"/>
      <c r="AJ8" s="183"/>
      <c r="AK8" s="183"/>
      <c r="AL8" s="183"/>
      <c r="AM8" s="183"/>
      <c r="AN8" s="183"/>
      <c r="AO8" s="183"/>
      <c r="AP8" s="183"/>
      <c r="AQ8" s="183"/>
      <c r="AR8" s="183"/>
      <c r="AS8" s="184"/>
      <c r="AT8" s="185"/>
      <c r="AU8" s="627" t="s">
        <v>116</v>
      </c>
      <c r="AV8" s="627"/>
      <c r="AW8" s="627"/>
      <c r="AX8" s="627"/>
      <c r="AY8" s="627"/>
      <c r="AZ8" s="627"/>
      <c r="BA8" s="627"/>
      <c r="BB8" s="627"/>
      <c r="BC8" s="627"/>
      <c r="BD8" s="627"/>
      <c r="BE8" s="627"/>
      <c r="BF8" s="627"/>
      <c r="BG8" s="627"/>
      <c r="BH8" s="627"/>
      <c r="BI8" s="21"/>
      <c r="BJ8" s="17"/>
      <c r="BK8" s="17"/>
      <c r="BL8" s="619" t="s">
        <v>56</v>
      </c>
      <c r="BM8" s="619" t="s">
        <v>51</v>
      </c>
      <c r="BN8" s="108"/>
      <c r="BO8" s="152"/>
      <c r="BP8" s="152"/>
      <c r="BQ8" s="152"/>
      <c r="BR8" s="574" t="s">
        <v>9</v>
      </c>
      <c r="BS8" s="574"/>
      <c r="BT8" s="574"/>
      <c r="BU8" s="574"/>
      <c r="BV8" s="574"/>
      <c r="BW8" s="574"/>
      <c r="BX8" s="574" t="s">
        <v>10</v>
      </c>
      <c r="BY8" s="574"/>
      <c r="BZ8" s="574"/>
      <c r="CA8" s="574"/>
      <c r="CB8" s="574"/>
      <c r="CC8" s="574"/>
      <c r="CD8" s="574" t="s">
        <v>63</v>
      </c>
      <c r="CE8" s="574"/>
      <c r="CF8" s="574"/>
      <c r="CG8" s="574"/>
      <c r="CH8" s="574"/>
      <c r="CI8" s="574"/>
      <c r="CJ8" s="620" t="s">
        <v>11</v>
      </c>
      <c r="CK8" s="629"/>
      <c r="CL8" s="629"/>
      <c r="CM8" s="629"/>
      <c r="CN8" s="629"/>
      <c r="CO8" s="621"/>
      <c r="CP8" s="574" t="s">
        <v>13</v>
      </c>
      <c r="CQ8" s="574"/>
      <c r="CR8" s="574"/>
      <c r="CS8" s="106"/>
      <c r="CT8" s="106"/>
      <c r="CU8" s="106"/>
      <c r="CV8" s="106"/>
      <c r="CW8" s="106"/>
      <c r="CX8" s="106"/>
      <c r="CY8" s="106"/>
      <c r="CZ8" s="106"/>
      <c r="DA8" s="106"/>
      <c r="DB8" s="106"/>
      <c r="DC8" s="106"/>
      <c r="DD8" s="106"/>
      <c r="DE8" s="106"/>
      <c r="DF8" s="106"/>
      <c r="DG8" s="106"/>
      <c r="DH8" s="109"/>
      <c r="DI8" s="109"/>
      <c r="DJ8" s="109"/>
      <c r="DK8" s="109"/>
      <c r="DL8" s="109"/>
      <c r="DM8" s="109"/>
      <c r="DN8" s="109"/>
      <c r="DO8" s="109"/>
      <c r="DP8" s="109"/>
      <c r="DQ8" s="109"/>
      <c r="DR8" s="109"/>
      <c r="DS8" s="109"/>
      <c r="DT8" s="286">
        <v>6</v>
      </c>
      <c r="DU8" s="287"/>
      <c r="DV8" s="105"/>
      <c r="DW8" s="575" t="s">
        <v>12</v>
      </c>
      <c r="DX8" s="576"/>
      <c r="DY8" s="576"/>
      <c r="DZ8" s="576"/>
      <c r="EA8" s="121"/>
      <c r="EB8" s="158" t="s">
        <v>77</v>
      </c>
      <c r="EC8" s="154" t="s">
        <v>78</v>
      </c>
      <c r="ED8" s="35"/>
      <c r="EE8" s="5"/>
      <c r="EF8" s="5"/>
      <c r="EG8" s="5"/>
    </row>
    <row r="9" spans="1:137" ht="15.75" customHeight="1">
      <c r="A9" s="618" t="s">
        <v>131</v>
      </c>
      <c r="B9" s="618"/>
      <c r="C9" s="618"/>
      <c r="D9" s="618"/>
      <c r="E9" s="618"/>
      <c r="F9" s="269" t="s">
        <v>126</v>
      </c>
      <c r="G9" s="269"/>
      <c r="H9" s="269"/>
      <c r="I9" s="269"/>
      <c r="J9" s="269"/>
      <c r="K9" s="269"/>
      <c r="L9" s="269"/>
      <c r="M9" s="269"/>
      <c r="N9" s="269"/>
      <c r="O9" s="269"/>
      <c r="P9" s="269"/>
      <c r="Q9" s="269"/>
      <c r="R9" s="269"/>
      <c r="S9" s="269"/>
      <c r="T9" s="269"/>
      <c r="U9" s="269"/>
      <c r="V9" s="270"/>
      <c r="AD9" s="188"/>
      <c r="AE9" s="188"/>
      <c r="BE9" s="17"/>
      <c r="BF9" s="17"/>
      <c r="BG9" s="17"/>
      <c r="BH9" s="17"/>
      <c r="BI9" s="6"/>
      <c r="BJ9" s="6"/>
      <c r="BK9" s="6"/>
      <c r="BL9" s="619"/>
      <c r="BM9" s="619"/>
      <c r="BN9" s="105"/>
      <c r="BO9" s="153"/>
      <c r="BP9" s="153"/>
      <c r="BQ9" s="153"/>
      <c r="BR9" s="574"/>
      <c r="BS9" s="574"/>
      <c r="BT9" s="574"/>
      <c r="BU9" s="574"/>
      <c r="BV9" s="574"/>
      <c r="BW9" s="574"/>
      <c r="BX9" s="574"/>
      <c r="BY9" s="574"/>
      <c r="BZ9" s="574"/>
      <c r="CA9" s="574"/>
      <c r="CB9" s="574"/>
      <c r="CC9" s="574"/>
      <c r="CD9" s="574" t="s">
        <v>64</v>
      </c>
      <c r="CE9" s="574"/>
      <c r="CF9" s="574"/>
      <c r="CG9" s="574"/>
      <c r="CH9" s="574"/>
      <c r="CI9" s="574"/>
      <c r="CJ9" s="630"/>
      <c r="CK9" s="631"/>
      <c r="CL9" s="631"/>
      <c r="CM9" s="631"/>
      <c r="CN9" s="631"/>
      <c r="CO9" s="632"/>
      <c r="CP9" s="574"/>
      <c r="CQ9" s="574"/>
      <c r="CR9" s="574"/>
      <c r="CS9" s="105"/>
      <c r="CT9" s="105"/>
      <c r="CU9" s="105"/>
      <c r="CV9" s="105"/>
      <c r="CW9" s="105"/>
      <c r="CX9" s="105"/>
      <c r="CY9" s="105"/>
      <c r="CZ9" s="105"/>
      <c r="DA9" s="105"/>
      <c r="DB9" s="105"/>
      <c r="DC9" s="105"/>
      <c r="DD9" s="105"/>
      <c r="DE9" s="105"/>
      <c r="DF9" s="105"/>
      <c r="DG9" s="105"/>
      <c r="DH9" s="110"/>
      <c r="DI9" s="105"/>
      <c r="DJ9" s="105"/>
      <c r="DK9" s="105"/>
      <c r="DL9" s="105"/>
      <c r="DM9" s="105"/>
      <c r="DN9" s="105"/>
      <c r="DO9" s="105"/>
      <c r="DP9" s="107"/>
      <c r="DQ9" s="105"/>
      <c r="DR9" s="105"/>
      <c r="DS9" s="105"/>
      <c r="DT9" s="106"/>
      <c r="DU9" s="106"/>
      <c r="DV9" s="105"/>
      <c r="DW9" s="144">
        <v>0</v>
      </c>
      <c r="DX9" s="124">
        <v>24000000</v>
      </c>
      <c r="DY9" s="124">
        <v>24500000</v>
      </c>
      <c r="DZ9" s="124">
        <v>25000000</v>
      </c>
      <c r="EA9" s="126"/>
      <c r="EB9" s="159"/>
      <c r="EC9" s="155"/>
      <c r="ED9" s="35"/>
      <c r="EE9" s="5"/>
      <c r="EF9" s="5"/>
      <c r="EG9" s="5"/>
    </row>
    <row r="10" spans="1:137" s="318" customFormat="1" ht="15.75" customHeight="1" thickBot="1">
      <c r="A10" s="290"/>
      <c r="B10" s="290"/>
      <c r="C10" s="291" t="s">
        <v>158</v>
      </c>
      <c r="D10" s="292"/>
      <c r="E10" s="292"/>
      <c r="F10" s="293"/>
      <c r="G10" s="293"/>
      <c r="H10" s="293"/>
      <c r="I10" s="293"/>
      <c r="J10" s="293"/>
      <c r="K10" s="293"/>
      <c r="L10" s="293"/>
      <c r="M10" s="293"/>
      <c r="N10" s="293"/>
      <c r="O10" s="293"/>
      <c r="P10" s="293"/>
      <c r="Q10" s="293"/>
      <c r="R10" s="293"/>
      <c r="S10" s="293"/>
      <c r="T10" s="293"/>
      <c r="U10" s="293"/>
      <c r="V10" s="294"/>
      <c r="W10" s="295"/>
      <c r="X10" s="295"/>
      <c r="Y10" s="295"/>
      <c r="Z10" s="295"/>
      <c r="AA10" s="295"/>
      <c r="AB10" s="295"/>
      <c r="AC10" s="295"/>
      <c r="AD10" s="296"/>
      <c r="AE10" s="296"/>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8"/>
      <c r="BF10" s="298"/>
      <c r="BG10" s="298"/>
      <c r="BH10" s="298"/>
      <c r="BI10" s="299"/>
      <c r="BJ10" s="299"/>
      <c r="BK10" s="299"/>
      <c r="BL10" s="619"/>
      <c r="BM10" s="619"/>
      <c r="BN10" s="300"/>
      <c r="BO10" s="301"/>
      <c r="BP10" s="301"/>
      <c r="BQ10" s="301"/>
      <c r="BR10" s="302"/>
      <c r="BS10" s="302"/>
      <c r="BT10" s="302"/>
      <c r="BU10" s="302"/>
      <c r="BV10" s="302"/>
      <c r="BW10" s="302"/>
      <c r="BX10" s="302"/>
      <c r="BY10" s="302"/>
      <c r="BZ10" s="302"/>
      <c r="CA10" s="302"/>
      <c r="CB10" s="302"/>
      <c r="CC10" s="302"/>
      <c r="CD10" s="303"/>
      <c r="CE10" s="304"/>
      <c r="CF10" s="303"/>
      <c r="CG10" s="304"/>
      <c r="CH10" s="303"/>
      <c r="CI10" s="304"/>
      <c r="CJ10" s="305"/>
      <c r="CK10" s="306"/>
      <c r="CL10" s="306"/>
      <c r="CM10" s="306"/>
      <c r="CN10" s="306"/>
      <c r="CO10" s="307"/>
      <c r="CP10" s="574"/>
      <c r="CQ10" s="574"/>
      <c r="CR10" s="574"/>
      <c r="CS10" s="300"/>
      <c r="CT10" s="300"/>
      <c r="CU10" s="300"/>
      <c r="CV10" s="300"/>
      <c r="CW10" s="300"/>
      <c r="CX10" s="300"/>
      <c r="CY10" s="300"/>
      <c r="CZ10" s="300"/>
      <c r="DA10" s="300"/>
      <c r="DB10" s="300"/>
      <c r="DC10" s="300"/>
      <c r="DD10" s="300"/>
      <c r="DE10" s="300"/>
      <c r="DF10" s="300"/>
      <c r="DG10" s="300"/>
      <c r="DH10" s="308"/>
      <c r="DI10" s="300"/>
      <c r="DJ10" s="300"/>
      <c r="DK10" s="300"/>
      <c r="DL10" s="300"/>
      <c r="DM10" s="300"/>
      <c r="DN10" s="300"/>
      <c r="DO10" s="300"/>
      <c r="DP10" s="309"/>
      <c r="DQ10" s="300"/>
      <c r="DR10" s="300"/>
      <c r="DS10" s="300"/>
      <c r="DT10" s="310"/>
      <c r="DU10" s="310"/>
      <c r="DV10" s="300"/>
      <c r="DW10" s="311"/>
      <c r="DX10" s="312"/>
      <c r="DY10" s="312"/>
      <c r="DZ10" s="312"/>
      <c r="EA10" s="313"/>
      <c r="EB10" s="314"/>
      <c r="EC10" s="315"/>
      <c r="ED10" s="316"/>
      <c r="EE10" s="317"/>
      <c r="EF10" s="317"/>
      <c r="EG10" s="317"/>
    </row>
    <row r="11" spans="1:137" ht="15.75" customHeight="1" thickBot="1">
      <c r="A11" s="468" t="s">
        <v>127</v>
      </c>
      <c r="B11" s="469"/>
      <c r="C11" s="469"/>
      <c r="D11" s="469"/>
      <c r="E11" s="470"/>
      <c r="F11" s="494" t="s">
        <v>1</v>
      </c>
      <c r="G11" s="494"/>
      <c r="H11" s="494"/>
      <c r="I11" s="494" t="s">
        <v>2</v>
      </c>
      <c r="J11" s="494"/>
      <c r="K11" s="468" t="s">
        <v>35</v>
      </c>
      <c r="L11" s="469"/>
      <c r="M11" s="470"/>
      <c r="N11" s="468" t="s">
        <v>36</v>
      </c>
      <c r="O11" s="469"/>
      <c r="P11" s="470"/>
      <c r="Q11" s="468" t="s">
        <v>37</v>
      </c>
      <c r="R11" s="469"/>
      <c r="S11" s="470"/>
      <c r="T11" s="468" t="s">
        <v>38</v>
      </c>
      <c r="U11" s="469"/>
      <c r="V11" s="470"/>
      <c r="W11" s="494" t="s">
        <v>39</v>
      </c>
      <c r="X11" s="494"/>
      <c r="Y11" s="494"/>
      <c r="Z11" s="494" t="s">
        <v>0</v>
      </c>
      <c r="AA11" s="494"/>
      <c r="AB11" s="494"/>
      <c r="AC11" s="494"/>
      <c r="AF11" s="262"/>
      <c r="AG11" s="348" t="s">
        <v>48</v>
      </c>
      <c r="AH11" s="348"/>
      <c r="AI11" s="348"/>
      <c r="AJ11" s="349">
        <f>D7</f>
        <v>45748</v>
      </c>
      <c r="AK11" s="350"/>
      <c r="AL11" s="350"/>
      <c r="AM11" s="350"/>
      <c r="AN11" s="351"/>
      <c r="AO11" s="352" t="s">
        <v>79</v>
      </c>
      <c r="AP11" s="353"/>
      <c r="AQ11" s="353"/>
      <c r="AR11" s="354">
        <v>12</v>
      </c>
      <c r="AS11" s="355"/>
      <c r="AT11" s="237" t="s">
        <v>80</v>
      </c>
      <c r="AU11" s="262"/>
      <c r="AV11" s="262"/>
      <c r="AW11" s="262"/>
      <c r="AX11" s="262"/>
      <c r="AY11" s="262"/>
      <c r="AZ11" s="262"/>
      <c r="BA11" s="262"/>
      <c r="BB11" s="262"/>
      <c r="BC11" s="262"/>
      <c r="BD11" s="187"/>
      <c r="BE11" s="18"/>
      <c r="BF11" s="18"/>
      <c r="BG11" s="18"/>
      <c r="BH11" s="18"/>
      <c r="BI11" s="7"/>
      <c r="BJ11" s="7"/>
      <c r="BK11" s="7"/>
      <c r="BL11" s="619"/>
      <c r="BM11" s="619"/>
      <c r="BN11" s="111"/>
      <c r="BO11" s="620" t="s">
        <v>5</v>
      </c>
      <c r="BP11" s="629"/>
      <c r="BQ11" s="629"/>
      <c r="BR11" s="628" t="s">
        <v>6</v>
      </c>
      <c r="BS11" s="628"/>
      <c r="BT11" s="628" t="s">
        <v>7</v>
      </c>
      <c r="BU11" s="628"/>
      <c r="BV11" s="628" t="s">
        <v>8</v>
      </c>
      <c r="BW11" s="628"/>
      <c r="BX11" s="628" t="s">
        <v>6</v>
      </c>
      <c r="BY11" s="628"/>
      <c r="BZ11" s="628" t="s">
        <v>7</v>
      </c>
      <c r="CA11" s="628"/>
      <c r="CB11" s="628" t="s">
        <v>8</v>
      </c>
      <c r="CC11" s="628"/>
      <c r="CD11" s="620" t="s">
        <v>6</v>
      </c>
      <c r="CE11" s="621"/>
      <c r="CF11" s="620" t="s">
        <v>7</v>
      </c>
      <c r="CG11" s="621"/>
      <c r="CH11" s="620" t="s">
        <v>8</v>
      </c>
      <c r="CI11" s="621"/>
      <c r="CJ11" s="620" t="s">
        <v>6</v>
      </c>
      <c r="CK11" s="621"/>
      <c r="CL11" s="620" t="s">
        <v>7</v>
      </c>
      <c r="CM11" s="621"/>
      <c r="CN11" s="620" t="s">
        <v>8</v>
      </c>
      <c r="CO11" s="621"/>
      <c r="CP11" s="574"/>
      <c r="CQ11" s="574"/>
      <c r="CR11" s="574"/>
      <c r="CS11" s="105"/>
      <c r="CT11" s="117" t="s">
        <v>3</v>
      </c>
      <c r="CU11" s="118">
        <v>4</v>
      </c>
      <c r="CV11" s="118">
        <f>CU11+1</f>
        <v>5</v>
      </c>
      <c r="CW11" s="118">
        <f t="shared" ref="CW11:DF11" si="0">CV11+1</f>
        <v>6</v>
      </c>
      <c r="CX11" s="118">
        <f t="shared" si="0"/>
        <v>7</v>
      </c>
      <c r="CY11" s="118">
        <f t="shared" si="0"/>
        <v>8</v>
      </c>
      <c r="CZ11" s="118">
        <f t="shared" si="0"/>
        <v>9</v>
      </c>
      <c r="DA11" s="118">
        <f t="shared" si="0"/>
        <v>10</v>
      </c>
      <c r="DB11" s="118">
        <f t="shared" si="0"/>
        <v>11</v>
      </c>
      <c r="DC11" s="118">
        <f t="shared" si="0"/>
        <v>12</v>
      </c>
      <c r="DD11" s="118">
        <v>1</v>
      </c>
      <c r="DE11" s="118">
        <f t="shared" si="0"/>
        <v>2</v>
      </c>
      <c r="DF11" s="121">
        <f t="shared" si="0"/>
        <v>3</v>
      </c>
      <c r="DG11" s="136" t="s">
        <v>14</v>
      </c>
      <c r="DH11" s="118">
        <v>4</v>
      </c>
      <c r="DI11" s="118">
        <f>DH11+1</f>
        <v>5</v>
      </c>
      <c r="DJ11" s="118">
        <f t="shared" ref="DJ11:DP11" si="1">DI11+1</f>
        <v>6</v>
      </c>
      <c r="DK11" s="118">
        <f t="shared" si="1"/>
        <v>7</v>
      </c>
      <c r="DL11" s="118">
        <f t="shared" si="1"/>
        <v>8</v>
      </c>
      <c r="DM11" s="118">
        <f t="shared" si="1"/>
        <v>9</v>
      </c>
      <c r="DN11" s="118">
        <f t="shared" si="1"/>
        <v>10</v>
      </c>
      <c r="DO11" s="118">
        <f t="shared" si="1"/>
        <v>11</v>
      </c>
      <c r="DP11" s="118">
        <f t="shared" si="1"/>
        <v>12</v>
      </c>
      <c r="DQ11" s="118">
        <v>1</v>
      </c>
      <c r="DR11" s="118">
        <f t="shared" ref="DR11:DS11" si="2">DQ11+1</f>
        <v>2</v>
      </c>
      <c r="DS11" s="121">
        <f t="shared" si="2"/>
        <v>3</v>
      </c>
      <c r="DT11" s="140" t="s">
        <v>4</v>
      </c>
      <c r="DU11" s="112"/>
      <c r="DV11" s="105"/>
      <c r="DW11" s="144">
        <v>24000000</v>
      </c>
      <c r="DX11" s="124">
        <v>24500000</v>
      </c>
      <c r="DY11" s="124">
        <v>25000000</v>
      </c>
      <c r="DZ11" s="124"/>
      <c r="EA11" s="126"/>
      <c r="EB11" s="159">
        <f>SUM(EB12:EB19)</f>
        <v>1</v>
      </c>
      <c r="EC11" s="155">
        <f>SUM(EC12:EC19)</f>
        <v>1</v>
      </c>
      <c r="ED11" s="35"/>
      <c r="EE11" s="5"/>
      <c r="EF11" s="5"/>
      <c r="EG11" s="5"/>
    </row>
    <row r="12" spans="1:137">
      <c r="A12" s="494" t="s">
        <v>23</v>
      </c>
      <c r="B12" s="494"/>
      <c r="C12" s="401" t="s">
        <v>159</v>
      </c>
      <c r="D12" s="401"/>
      <c r="E12" s="401"/>
      <c r="F12" s="488">
        <v>21916</v>
      </c>
      <c r="G12" s="489"/>
      <c r="H12" s="490"/>
      <c r="I12" s="491">
        <f>IF(F12="","",DATEDIF(F12,$AJ$13,"y"))</f>
        <v>65</v>
      </c>
      <c r="J12" s="492"/>
      <c r="K12" s="525"/>
      <c r="L12" s="526"/>
      <c r="M12" s="527"/>
      <c r="N12" s="499">
        <f t="shared" ref="N12:N19" si="3">IF(BY73="","",IF(COUNTIF(C12:C12,"*非自発*")=1,(BY73-DB73)*0.3,BY73-DB73))</f>
        <v>0</v>
      </c>
      <c r="O12" s="500"/>
      <c r="P12" s="501"/>
      <c r="Q12" s="525">
        <v>1564757</v>
      </c>
      <c r="R12" s="526"/>
      <c r="S12" s="527"/>
      <c r="T12" s="499">
        <f t="shared" ref="T12:T19" si="4">IF(C12="","",IF(CE55="",0,CE55))</f>
        <v>898567.75</v>
      </c>
      <c r="U12" s="500"/>
      <c r="V12" s="501"/>
      <c r="W12" s="525">
        <v>0</v>
      </c>
      <c r="X12" s="526"/>
      <c r="Y12" s="527"/>
      <c r="Z12" s="502">
        <f>IF(C12="","",IF(N12="",0,N12)+IF(T12="",0,T12)+IF(W12="",0,W12))</f>
        <v>898567.75</v>
      </c>
      <c r="AA12" s="502"/>
      <c r="AB12" s="502"/>
      <c r="AC12" s="502"/>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188"/>
      <c r="BE12" s="177"/>
      <c r="BF12" s="177"/>
      <c r="BG12" s="177"/>
      <c r="BH12" s="177"/>
      <c r="BI12" s="5"/>
      <c r="BJ12" s="5"/>
      <c r="BK12" s="5"/>
      <c r="BL12" s="116">
        <f>CE35</f>
        <v>898567.75</v>
      </c>
      <c r="BM12" s="132">
        <f t="shared" ref="BM12:BM19" si="5">IF(W12="",0,W12)+IF(BL12="",0,BL12)+IF(N12="",0,N12)</f>
        <v>898567.75</v>
      </c>
      <c r="BN12" s="114"/>
      <c r="BO12" s="602">
        <f t="shared" ref="BO12:BO19" si="6">IF(OR(C12="",COUNTIF(C12:C12,"*擬制世帯主*")=1,C12="特同"),"",IF(COUNTIF(C12:C12,"*旧被扶*")=1,0,MAX(0,Z12-SUM(DW12:DZ12))))</f>
        <v>468567.75</v>
      </c>
      <c r="BP12" s="603"/>
      <c r="BQ12" s="604"/>
      <c r="BR12" s="601">
        <f t="shared" ref="BR12:BR19" si="7">IF($BO12="","",ROUNDDOWN($BO12*$AJ$3*SUM($DH12:$DS12)/12,0))</f>
        <v>32331</v>
      </c>
      <c r="BS12" s="601"/>
      <c r="BT12" s="601">
        <f t="shared" ref="BT12:BT19" si="8">IF($BO12="","",ROUNDDOWN($BO12*$AJ$4*SUM($DH12:$DS12)/12,0))</f>
        <v>12651</v>
      </c>
      <c r="BU12" s="601"/>
      <c r="BV12" s="601" t="str">
        <f t="shared" ref="BV12:BV19" si="9">IF($BO12="","",IF(CT12="○",ROUNDDOWN($BO12*$AJ$6*SUM($CU12:$DF12)/12,0),""))</f>
        <v/>
      </c>
      <c r="BW12" s="601"/>
      <c r="BX12" s="551">
        <f t="shared" ref="BX12:BX19" si="10">IF(I12="","",IF(OR(COUNTIF(C12:C12,"*擬制世帯主*")=1,C12="特同"),"",ROUNDDOWN($AM$3*SUM($DH12:$DS12)/12,0)))</f>
        <v>34800</v>
      </c>
      <c r="BY12" s="551"/>
      <c r="BZ12" s="551">
        <f t="shared" ref="BZ12:BZ19" si="11">IF(BO12="","",IF(OR(COUNTIF(C12:C12,"*擬制世帯主*")=1,C12="特同"),"",ROUNDDOWN($AM$4*SUM($DH12:$DS12)/12,0)))</f>
        <v>13800</v>
      </c>
      <c r="CA12" s="551"/>
      <c r="CB12" s="601" t="str">
        <f t="shared" ref="CB12:CB19" si="12">IF(BO12="","",IF(OR(COUNTIF(C12:C12,"*擬制世帯主*")=1,C12="特同"),"",IF($F12="","",IF(CT12="○",$AM$6*SUM(CU12:DF12)/12,""))))</f>
        <v/>
      </c>
      <c r="CC12" s="601"/>
      <c r="CD12" s="551">
        <f t="shared" ref="CD12:CD19" si="13">IF(BX12="","",IF($DT12="○",IF(軽減="軽減なし",ROUNDUP(BX12*0.5,0),BX12-ROUNDUP((BX12-ROUNDUP(BX12*(軽減/10),0))*0.5,0)),IF(軽減="軽減なし",IF(COUNTIF(C12:C12,"*旧被扶*")=1,ROUNDUP(BX12*0.5,0),0),IF(AND(COUNTIF(C12:C12,"*旧被扶*")=1,軽減=2),ROUNDUP(BX12*0.5,0),ROUNDUP(BX12*(軽減/10),0)))))</f>
        <v>6960</v>
      </c>
      <c r="CE12" s="551"/>
      <c r="CF12" s="551">
        <f t="shared" ref="CF12:CF19" si="14">IF(BZ12="","",IF($DT12="○",IF(軽減="軽減なし",ROUNDUP(BZ12*0.5,0),BZ12-ROUNDUP((BZ12-ROUNDUP(BZ12*(軽減/10),0))*0.5,0)),IF(軽減="軽減なし",IF(COUNTIF(C12:C12,"*旧被扶*")=1,ROUNDUP(BZ12*0.5,0),0),IF(AND(COUNTIF(C12:C12,"*旧被扶*")=1,軽減=2),ROUNDUP(BZ12*0.5,0),ROUNDUP(BZ12*(軽減/10),0)))))</f>
        <v>2760</v>
      </c>
      <c r="CG12" s="551"/>
      <c r="CH12" s="613" t="str">
        <f>IF(CB12="","",IF(軽減="軽減なし",0,IF(ISERROR(CB12*軽減/10),"",CB12*軽減/10)))</f>
        <v/>
      </c>
      <c r="CI12" s="614"/>
      <c r="CJ12" s="605">
        <f>IF(BR20+BX20-CD20&gt;$AP$3,BR20+BX20-CD20-$AP$3,0)</f>
        <v>0</v>
      </c>
      <c r="CK12" s="615"/>
      <c r="CL12" s="605">
        <f>IF(BT20+BZ20-CF20&gt;$AP$4,BT20+BZ20-CF20-$AP$4,0)</f>
        <v>0</v>
      </c>
      <c r="CM12" s="615"/>
      <c r="CN12" s="605">
        <f>IF(BV20+CB20-CH20&gt;AP6,BV20+CB20-CH20-AP6,0)</f>
        <v>0</v>
      </c>
      <c r="CO12" s="606"/>
      <c r="CP12" s="580">
        <f>ROUNDDOWN(BR20+BX20-CD20-CJ20,-2)+ROUNDDOWN(BT20+BZ20-CF20-CL20,-2)+ROUNDDOWN(BV20+CB20-CH20-CN20,-2)</f>
        <v>83700</v>
      </c>
      <c r="CQ12" s="580"/>
      <c r="CR12" s="580"/>
      <c r="CS12" s="288"/>
      <c r="CT12" s="289" t="str">
        <f t="shared" ref="CT12:CT19" si="15">IF(I12="","",IF(SUM(CU12:DF12)&gt;0,"○","×"))</f>
        <v>×</v>
      </c>
      <c r="CU12" s="119" t="str">
        <f>IF($F12="","",IF(AND(DATEDIF($F12,DATE(IF(CU$11&lt;4,YEAR(AJ11)+1,YEAR(AJ11)),CU$11+1,1),"Y")&gt;39,DATEDIF($F12,DATE(IF(CU$11&lt;4,YEAR(AJ11)+1,YEAR(AJ11)),CU$11+1,1),"Y")&lt;65),1,""))</f>
        <v/>
      </c>
      <c r="CV12" s="119" t="str">
        <f>IF($F12="","",IF(AND(DATEDIF($F12,DATE(IF(CV$11&lt;4,YEAR(AJ11)+1,YEAR(AJ11)),CV$11+1,1),"Y")&gt;39,DATEDIF($F12,DATE(IF(CV$11&lt;4,YEAR(AJ11)+1,YEAR(AJ11)),CV$11+1,1),"Y")&lt;65),1,""))</f>
        <v/>
      </c>
      <c r="CW12" s="119" t="str">
        <f>IF($F12="","",IF(AND(DATEDIF($F12,DATE(IF(CW$11&lt;4,YEAR(AJ11)+1,YEAR(AJ11)),CW$11+1,1),"Y")&gt;39,DATEDIF($F12,DATE(IF(CW$11&lt;4,YEAR(AJ11)+1,YEAR(AJ11)),CW$11+1,1),"Y")&lt;65),1,""))</f>
        <v/>
      </c>
      <c r="CX12" s="119" t="str">
        <f>IF($F12="","",IF(AND(DATEDIF($F12,DATE(IF(CX$11&lt;4,YEAR(AJ11)+1,YEAR(AJ11)),CX$11+1,1),"Y")&gt;39,DATEDIF($F12,DATE(IF(CX$11&lt;4,YEAR(AJ11)+1,YEAR(AJ11)),CX$11+1,1),"Y")&lt;65),1,""))</f>
        <v/>
      </c>
      <c r="CY12" s="119" t="str">
        <f>IF($F12="","",IF(AND(DATEDIF($F12,DATE(IF(CY$11&lt;4,YEAR(AJ11)+1,YEAR(AJ11)),CY$11+1,1),"Y")&gt;39,DATEDIF($F12,DATE(IF(CY$11&lt;4,YEAR(AJ11)+1,YEAR(AJ11)),CY$11+1,1),"Y")&lt;65),1,""))</f>
        <v/>
      </c>
      <c r="CZ12" s="119" t="str">
        <f>IF($F12="","",IF(AND(DATEDIF($F12,DATE(IF(CZ$11&lt;4,YEAR(AJ11)+1,YEAR(AJ11)),CZ$11+1,1),"Y")&gt;39,DATEDIF($F12,DATE(IF(CZ$11&lt;4,YEAR(AJ11)+1,YEAR(AJ11)),CZ$11+1,1),"Y")&lt;65),1,""))</f>
        <v/>
      </c>
      <c r="DA12" s="119" t="str">
        <f>IF($F12="","",IF(AND(DATEDIF($F12,DATE(IF(DA$11&lt;4,YEAR(AJ11)+1,YEAR(AJ11)),DA$11+1,1),"Y")&gt;39,DATEDIF($F12,DATE(IF(DA$11&lt;4,YEAR(AJ11)+1,YEAR(AJ11)),DA$11+1,1),"Y")&lt;65),1,""))</f>
        <v/>
      </c>
      <c r="DB12" s="119" t="str">
        <f>IF($F12="","",IF(AND(DATEDIF($F12,DATE(IF(DB$11&lt;4,YEAR(AJ11)+1,YEAR(AJ11)),DB$11+1,1),"Y")&gt;39,DATEDIF($F12,DATE(IF(DB$11&lt;4,YEAR(AJ11)+1,YEAR(AJ11)),DB$11+1,1),"Y")&lt;65),1,""))</f>
        <v/>
      </c>
      <c r="DC12" s="119" t="str">
        <f>IF($F12="","",IF(AND(DATEDIF($F12,DATE(IF(DC$11&lt;4,YEAR(AJ11)+1,YEAR(AJ11)),DC$11+1,1),"Y")&gt;39,DATEDIF($F12,DATE(IF(DC$11&lt;4,YEAR(AJ11)+1,YEAR(AJ11)),DC$11+1,1),"Y")&lt;65),1,""))</f>
        <v/>
      </c>
      <c r="DD12" s="119" t="str">
        <f>IF($F12="","",IF(AND(DATEDIF($F12,DATE(IF(DD$11&lt;4,YEAR(AJ11)+1,YEAR(AJ11)),DD$11+1,1),"Y")&gt;39,DATEDIF($F12,DATE(IF(DD$11&lt;4,YEAR(AJ11)+1,YEAR(AJ11)),DD$11+1,1),"Y")&lt;65),1,""))</f>
        <v/>
      </c>
      <c r="DE12" s="119" t="str">
        <f>IF($F12="","",IF(AND(DATEDIF($F12,DATE(IF(DE$11&lt;4,YEAR(AJ11)+1,YEAR(AJ11)),DE$11+1,1),"Y")&gt;39,DATEDIF($F12,DATE(IF(DE$11&lt;4,YEAR(AJ11)+1,YEAR(AJ11)),DE$11+1,1),"Y")&lt;65),1,""))</f>
        <v/>
      </c>
      <c r="DF12" s="133" t="str">
        <f>IF($F12="","",IF(AND(DATEDIF($F12,DATE(IF(DF$11&lt;4,YEAR(AJ11)+1,YEAR(AJ11)),DF$11+1,1),"Y")&gt;39,DATEDIF($F12,DATE(IF(DF$11&lt;4,YEAR(AJ11)+1,YEAR(AJ11)),DF$11+1,1),"Y")&lt;65),1,""))</f>
        <v/>
      </c>
      <c r="DG12" s="137">
        <f>SUM(DH12:DS12)</f>
        <v>12</v>
      </c>
      <c r="DH12" s="119">
        <f>IF(DATEDIF($F12,DATE(IF(DH$11&lt;4,YEAR(AJ11)+1,YEAR(AJ11)),DH$11+1,1),"Y")&lt;75,1,"")</f>
        <v>1</v>
      </c>
      <c r="DI12" s="119">
        <f>IF(DATEDIF($F12,DATE(IF(DI$11&lt;4,YEAR(AJ11)+1,YEAR(AJ11)),DI$11+1,1),"Y")&lt;75,1,"")</f>
        <v>1</v>
      </c>
      <c r="DJ12" s="119">
        <f>IF(DATEDIF($F12,DATE(IF(DJ$11&lt;4,YEAR(AJ11)+1,YEAR(AJ11)),DJ$11+1,1),"Y")&lt;75,1,"")</f>
        <v>1</v>
      </c>
      <c r="DK12" s="119">
        <f>IF(DATEDIF($F12,DATE(IF(DK$11&lt;4,YEAR(AJ11)+1,YEAR(AJ11)),DK$11+1,1),"Y")&lt;75,1,"")</f>
        <v>1</v>
      </c>
      <c r="DL12" s="119">
        <f>IF(DATEDIF($F12,DATE(IF(DL$11&lt;4,YEAR(AJ11)+1,YEAR(AJ11)),DL$11+1,1),"Y")&lt;75,1,"")</f>
        <v>1</v>
      </c>
      <c r="DM12" s="119">
        <f>IF(DATEDIF($F12,DATE(IF(DM$11&lt;4,YEAR(AJ11)+1,YEAR(AJ11)),DM$11+1,1),"Y")&lt;75,1,"")</f>
        <v>1</v>
      </c>
      <c r="DN12" s="119">
        <f>IF(DATEDIF($F12,DATE(IF(DN$11&lt;4,YEAR(AJ11)+1,YEAR(AJ11)),DN$11+1,1),"Y")&lt;75,1,"")</f>
        <v>1</v>
      </c>
      <c r="DO12" s="119">
        <f>IF(DATEDIF($F12,DATE(IF(DO$11&lt;4,YEAR(AJ11)+1,YEAR(AJ11)),DO$11+1,1),"Y")&lt;75,1,"")</f>
        <v>1</v>
      </c>
      <c r="DP12" s="119">
        <f>IF(DATEDIF($F12,DATE(IF(DP$11&lt;4,YEAR(AJ11)+1,YEAR(AJ11)),DP$11+1,1),"Y")&lt;75,1,"")</f>
        <v>1</v>
      </c>
      <c r="DQ12" s="119">
        <f>IF(DATEDIF($F12,DATE(IF(DQ$11&lt;4,YEAR(AJ11)+1,YEAR(AJ11)),DQ$11+1,1),"Y")&lt;75,1,"")</f>
        <v>1</v>
      </c>
      <c r="DR12" s="119">
        <f>IF(DATEDIF($F12,DATE(IF(DR$11&lt;4,YEAR(AJ11)+1,YEAR(AJ11)),DR$11+1,1),"Y")&lt;75,1,"")</f>
        <v>1</v>
      </c>
      <c r="DS12" s="133">
        <f>IF(DATEDIF($F12,DATE(IF(DS$11&lt;4,YEAR(AJ11)+1,YEAR(AJ11)),DS$11+1,1),"Y")&lt;75,1,"")</f>
        <v>1</v>
      </c>
      <c r="DT12" s="141" t="str">
        <f t="shared" ref="DT12:DT19" si="16">IF(I12="","",IF(I12&lt;=$DT$8,"○","×"))</f>
        <v>×</v>
      </c>
      <c r="DU12" s="120"/>
      <c r="DV12" s="118"/>
      <c r="DW12" s="145">
        <f t="shared" ref="DW12:DW19" si="17">IF(Z12="","",IF(AND(Z12&gt;=DW$9,Z12&lt;=DW$11),430000,0))</f>
        <v>430000</v>
      </c>
      <c r="DX12" s="119">
        <f t="shared" ref="DX12:DX19" si="18">IF(Z12="","",IF(AND(Z12&gt;DX$9,Z12&lt;=DX$11),290000,0))</f>
        <v>0</v>
      </c>
      <c r="DY12" s="119">
        <f t="shared" ref="DY12:DY19" si="19">IF(Z12="","",IF(AND(Z12&gt;DY$9,Z12&lt;=DY$11),150000,0))</f>
        <v>0</v>
      </c>
      <c r="DZ12" s="119">
        <f t="shared" ref="DZ12:DZ19" si="20">IF(Z12="","",IF(Z12&gt;DZ$9,0,0))</f>
        <v>0</v>
      </c>
      <c r="EA12" s="163">
        <f>SUM(DW12:DZ12)</f>
        <v>430000</v>
      </c>
      <c r="EB12" s="158">
        <f t="shared" ref="EB12:EB19" si="21">IF(COUNTIF(C12:C12,"世帯主")+COUNTIF(C12:C12,"*被保険者*")+COUNTIF(C12:C12,"*特同*")=1,1,0)</f>
        <v>1</v>
      </c>
      <c r="EC12" s="154">
        <f t="shared" ref="EC12:EC19" si="22">IF(EB12=1,IF(OR(N12&gt;0,T12&gt;0),1,0),0)</f>
        <v>1</v>
      </c>
      <c r="ED12" s="35"/>
      <c r="EE12" s="5"/>
      <c r="EF12" s="5"/>
      <c r="EG12" s="5"/>
    </row>
    <row r="13" spans="1:137">
      <c r="A13" s="494" t="s">
        <v>24</v>
      </c>
      <c r="B13" s="494"/>
      <c r="C13" s="401"/>
      <c r="D13" s="401"/>
      <c r="E13" s="401"/>
      <c r="F13" s="488"/>
      <c r="G13" s="489"/>
      <c r="H13" s="490"/>
      <c r="I13" s="491" t="str">
        <f t="shared" ref="I13:I19" si="23">IF(F13="","",DATEDIF(F13,$AJ$13,"y"))</f>
        <v/>
      </c>
      <c r="J13" s="492"/>
      <c r="K13" s="525"/>
      <c r="L13" s="526"/>
      <c r="M13" s="527"/>
      <c r="N13" s="499">
        <f t="shared" si="3"/>
        <v>0</v>
      </c>
      <c r="O13" s="500"/>
      <c r="P13" s="501"/>
      <c r="Q13" s="525"/>
      <c r="R13" s="526"/>
      <c r="S13" s="527"/>
      <c r="T13" s="499" t="str">
        <f t="shared" si="4"/>
        <v/>
      </c>
      <c r="U13" s="500"/>
      <c r="V13" s="501"/>
      <c r="W13" s="525"/>
      <c r="X13" s="526"/>
      <c r="Y13" s="527"/>
      <c r="Z13" s="502" t="str">
        <f t="shared" ref="Z13:Z19" si="24">IF(C13="","",IF(N13="",0,N13)+IF(T13="",0,T13)+IF(W13="",0,W13))</f>
        <v/>
      </c>
      <c r="AA13" s="502"/>
      <c r="AB13" s="502"/>
      <c r="AC13" s="502"/>
      <c r="AF13" s="188"/>
      <c r="AG13" s="348" t="s">
        <v>161</v>
      </c>
      <c r="AH13" s="348"/>
      <c r="AI13" s="348"/>
      <c r="AJ13" s="349">
        <v>45658</v>
      </c>
      <c r="AK13" s="350"/>
      <c r="AL13" s="350"/>
      <c r="AM13" s="350"/>
      <c r="AN13" s="351"/>
      <c r="AO13" s="352"/>
      <c r="AP13" s="353"/>
      <c r="AQ13" s="353"/>
      <c r="AR13" s="354"/>
      <c r="AS13" s="355"/>
      <c r="AT13" s="237"/>
      <c r="AU13" s="188"/>
      <c r="AV13" s="188"/>
      <c r="AW13" s="188"/>
      <c r="AX13" s="188"/>
      <c r="AY13" s="188"/>
      <c r="AZ13" s="188"/>
      <c r="BA13" s="188"/>
      <c r="BB13" s="188"/>
      <c r="BC13" s="188"/>
      <c r="BK13" s="10"/>
      <c r="BL13" s="116" t="str">
        <f t="shared" ref="BL13:BL19" si="25">CE36</f>
        <v/>
      </c>
      <c r="BM13" s="132">
        <f t="shared" si="5"/>
        <v>0</v>
      </c>
      <c r="BN13" s="114"/>
      <c r="BO13" s="547" t="str">
        <f t="shared" si="6"/>
        <v/>
      </c>
      <c r="BP13" s="548"/>
      <c r="BQ13" s="549"/>
      <c r="BR13" s="552" t="str">
        <f t="shared" si="7"/>
        <v/>
      </c>
      <c r="BS13" s="552"/>
      <c r="BT13" s="552" t="str">
        <f t="shared" si="8"/>
        <v/>
      </c>
      <c r="BU13" s="552"/>
      <c r="BV13" s="552" t="str">
        <f t="shared" si="9"/>
        <v/>
      </c>
      <c r="BW13" s="552"/>
      <c r="BX13" s="550" t="str">
        <f t="shared" si="10"/>
        <v/>
      </c>
      <c r="BY13" s="550"/>
      <c r="BZ13" s="550" t="str">
        <f t="shared" si="11"/>
        <v/>
      </c>
      <c r="CA13" s="550"/>
      <c r="CB13" s="552" t="str">
        <f t="shared" si="12"/>
        <v/>
      </c>
      <c r="CC13" s="552"/>
      <c r="CD13" s="550" t="str">
        <f t="shared" si="13"/>
        <v/>
      </c>
      <c r="CE13" s="550"/>
      <c r="CF13" s="550" t="str">
        <f t="shared" si="14"/>
        <v/>
      </c>
      <c r="CG13" s="550"/>
      <c r="CH13" s="577" t="str">
        <f t="shared" ref="CH13:CH19" si="26">IF(CB13="","",IF(軽減="軽減なし",0,IF(ISERROR(CB13*軽減/10),"",CB13*軽減/10)))</f>
        <v/>
      </c>
      <c r="CI13" s="578"/>
      <c r="CJ13" s="607"/>
      <c r="CK13" s="616"/>
      <c r="CL13" s="607"/>
      <c r="CM13" s="616"/>
      <c r="CN13" s="607"/>
      <c r="CO13" s="608"/>
      <c r="CP13" s="581"/>
      <c r="CQ13" s="581"/>
      <c r="CR13" s="581"/>
      <c r="CS13" s="288"/>
      <c r="CT13" s="122" t="str">
        <f t="shared" si="15"/>
        <v/>
      </c>
      <c r="CU13" s="124" t="str">
        <f>IF($F13="","",IF(AND(DATEDIF($F13,DATE(IF(CU$11&lt;4,YEAR(AJ11)+1,YEAR(AJ11)),CU$11+1,1),"Y")&gt;39,DATEDIF($F13,DATE(IF(CU$11&lt;4,YEAR(AJ11)+1,YEAR(AJ11)),CU$11+1,1),"Y")&lt;65),1,""))</f>
        <v/>
      </c>
      <c r="CV13" s="124" t="str">
        <f>IF($F13="","",IF(AND(DATEDIF($F13,DATE(IF(CV$11&lt;4,YEAR(AJ11)+1,YEAR(AJ11)),CV$11+1,1),"Y")&gt;39,DATEDIF($F13,DATE(IF(CV$11&lt;4,YEAR(AJ11)+1,YEAR(AJ11)),CV$11+1,1),"Y")&lt;65),1,""))</f>
        <v/>
      </c>
      <c r="CW13" s="124" t="str">
        <f>IF($F13="","",IF(AND(DATEDIF($F13,DATE(IF(CW$11&lt;4,YEAR(AJ11)+1,YEAR(AJ11)),CW$11+1,1),"Y")&gt;39,DATEDIF($F13,DATE(IF(CW$11&lt;4,YEAR(AJ11)+1,YEAR(AJ11)),CW$11+1,1),"Y")&lt;65),1,""))</f>
        <v/>
      </c>
      <c r="CX13" s="124" t="str">
        <f>IF($F13="","",IF(AND(DATEDIF($F13,DATE(IF(CX$11&lt;4,YEAR(AJ11)+1,YEAR(AJ11)),CX$11+1,1),"Y")&gt;39,DATEDIF($F13,DATE(IF(CX$11&lt;4,YEAR(AJ11)+1,YEAR(AJ11)),CX$11+1,1),"Y")&lt;65),1,""))</f>
        <v/>
      </c>
      <c r="CY13" s="124" t="str">
        <f>IF($F13="","",IF(AND(DATEDIF($F13,DATE(IF(CY$11&lt;4,YEAR(AJ11)+1,YEAR(AJ11)),CY$11+1,1),"Y")&gt;39,DATEDIF($F13,DATE(IF(CY$11&lt;4,YEAR(AJ11)+1,YEAR(AJ11)),CY$11+1,1),"Y")&lt;65),1,""))</f>
        <v/>
      </c>
      <c r="CZ13" s="124" t="str">
        <f>IF($F13="","",IF(AND(DATEDIF($F13,DATE(IF(CZ$11&lt;4,YEAR(AJ11)+1,YEAR(AJ11)),CZ$11+1,1),"Y")&gt;39,DATEDIF($F13,DATE(IF(CZ$11&lt;4,YEAR(AJ11)+1,YEAR(AJ11)),CZ$11+1,1),"Y")&lt;65),1,""))</f>
        <v/>
      </c>
      <c r="DA13" s="124" t="str">
        <f>IF($F13="","",IF(AND(DATEDIF($F13,DATE(IF(DA$11&lt;4,YEAR(AJ11)+1,YEAR(AJ11)),DA$11+1,1),"Y")&gt;39,DATEDIF($F13,DATE(IF(DA$11&lt;4,YEAR(AJ11)+1,YEAR(AJ11)),DA$11+1,1),"Y")&lt;65),1,""))</f>
        <v/>
      </c>
      <c r="DB13" s="124" t="str">
        <f>IF($F13="","",IF(AND(DATEDIF($F13,DATE(IF(DB$11&lt;4,YEAR(AJ11)+1,YEAR(AJ11)),DB$11+1,1),"Y")&gt;39,DATEDIF($F13,DATE(IF(DB$11&lt;4,YEAR(AJ11)+1,YEAR(AJ11)),DB$11+1,1),"Y")&lt;65),1,""))</f>
        <v/>
      </c>
      <c r="DC13" s="124" t="str">
        <f>IF($F13="","",IF(AND(DATEDIF($F13,DATE(IF(DC$11&lt;4,YEAR(AJ11)+1,YEAR(AJ11)),DC$11+1,1),"Y")&gt;39,DATEDIF($F13,DATE(IF(DC$11&lt;4,YEAR(AJ11)+1,YEAR(AJ11)),DC$11+1,1),"Y")&lt;65),1,""))</f>
        <v/>
      </c>
      <c r="DD13" s="124" t="str">
        <f>IF($F13="","",IF(AND(DATEDIF($F13,DATE(IF(DD$11&lt;4,YEAR(AJ11)+1,YEAR(AJ11)),DD$11+1,1),"Y")&gt;39,DATEDIF($F13,DATE(IF(DD$11&lt;4,YEAR(AJ11)+1,YEAR(AJ11)),DD$11+1,1),"Y")&lt;65),1,""))</f>
        <v/>
      </c>
      <c r="DE13" s="124" t="str">
        <f>IF($F13="","",IF(AND(DATEDIF($F13,DATE(IF(DE$11&lt;4,YEAR(AJ11)+1,YEAR(AJ11)),DE$11+1,1),"Y")&gt;39,DATEDIF($F13,DATE(IF(DE$11&lt;4,YEAR(AJ11)+1,YEAR(AJ11)),DE$11+1,1),"Y")&lt;65),1,""))</f>
        <v/>
      </c>
      <c r="DF13" s="134" t="str">
        <f>IF($F13="","",IF(AND(DATEDIF($F13,DATE(IF(DF$11&lt;4,YEAR(AJ11)+1,YEAR(AJ11)),DF$11+1,1),"Y")&gt;39,DATEDIF($F13,DATE(IF(DF$11&lt;4,YEAR(AJ11)+1,YEAR(AJ11)),DF$11+1,1),"Y")&lt;65),1,""))</f>
        <v/>
      </c>
      <c r="DG13" s="138">
        <f t="shared" ref="DG13:DG19" si="27">SUM(DH13:DS13)</f>
        <v>0</v>
      </c>
      <c r="DH13" s="124" t="str">
        <f>IF(DATEDIF($F13,DATE(IF(DH$11&lt;4,YEAR(AJ11)+1,YEAR(AJ11)),DH$11+1,1),"Y")&lt;75,1,"")</f>
        <v/>
      </c>
      <c r="DI13" s="124" t="str">
        <f>IF(DATEDIF($F13,DATE(IF(DI$11&lt;4,YEAR(AJ11)+1,YEAR(AJ11)),DI$11+1,1),"Y")&lt;75,1,"")</f>
        <v/>
      </c>
      <c r="DJ13" s="124" t="str">
        <f>IF(DATEDIF($F13,DATE(IF(DJ$11&lt;4,YEAR(AJ11)+1,YEAR(AJ11)),DJ$11+1,1),"Y")&lt;75,1,"")</f>
        <v/>
      </c>
      <c r="DK13" s="124" t="str">
        <f>IF(DATEDIF($F13,DATE(IF(DK$11&lt;4,YEAR(AJ11)+1,YEAR(AJ11)),DK$11+1,1),"Y")&lt;75,1,"")</f>
        <v/>
      </c>
      <c r="DL13" s="124" t="str">
        <f>IF(DATEDIF($F13,DATE(IF(DL$11&lt;4,YEAR(AJ11)+1,YEAR(AJ11)),DL$11+1,1),"Y")&lt;75,1,"")</f>
        <v/>
      </c>
      <c r="DM13" s="124" t="str">
        <f>IF(DATEDIF($F13,DATE(IF(DM$11&lt;4,YEAR(AJ11)+1,YEAR(AJ11)),DM$11+1,1),"Y")&lt;75,1,"")</f>
        <v/>
      </c>
      <c r="DN13" s="124" t="str">
        <f>IF(DATEDIF($F13,DATE(IF(DN$11&lt;4,YEAR(AJ11)+1,YEAR(AJ11)),DN$11+1,1),"Y")&lt;75,1,"")</f>
        <v/>
      </c>
      <c r="DO13" s="124" t="str">
        <f>IF(DATEDIF($F13,DATE(IF(DO$11&lt;4,YEAR(AJ11)+1,YEAR(AJ11)),DO$11+1,1),"Y")&lt;75,1,"")</f>
        <v/>
      </c>
      <c r="DP13" s="124" t="str">
        <f>IF(DATEDIF($F13,DATE(IF(DP$11&lt;4,YEAR(AJ11)+1,YEAR(AJ11)),DP$11+1,1),"Y")&lt;75,1,"")</f>
        <v/>
      </c>
      <c r="DQ13" s="124" t="str">
        <f>IF(DATEDIF($F13,DATE(IF(DQ$11&lt;4,YEAR(AJ11)+1,YEAR(AJ11)),DQ$11+1,1),"Y")&lt;75,1,"")</f>
        <v/>
      </c>
      <c r="DR13" s="124" t="str">
        <f>IF(DATEDIF($F13,DATE(IF(DR$11&lt;4,YEAR(AJ11)+1,YEAR(AJ11)),DR$11+1,1),"Y")&lt;75,1,"")</f>
        <v/>
      </c>
      <c r="DS13" s="134" t="str">
        <f>IF(DATEDIF($F13,DATE(IF(DS$11&lt;4,YEAR(AJ11)+1,YEAR(AJ11)),DS$11+1,1),"Y")&lt;75,1,"")</f>
        <v/>
      </c>
      <c r="DT13" s="142" t="str">
        <f t="shared" si="16"/>
        <v/>
      </c>
      <c r="DU13" s="125"/>
      <c r="DV13" s="123"/>
      <c r="DW13" s="144" t="str">
        <f t="shared" si="17"/>
        <v/>
      </c>
      <c r="DX13" s="124" t="str">
        <f t="shared" si="18"/>
        <v/>
      </c>
      <c r="DY13" s="124" t="str">
        <f t="shared" si="19"/>
        <v/>
      </c>
      <c r="DZ13" s="124" t="str">
        <f t="shared" si="20"/>
        <v/>
      </c>
      <c r="EA13" s="161">
        <f t="shared" ref="EA13:EA19" si="28">SUM(DW13:DZ13)</f>
        <v>0</v>
      </c>
      <c r="EB13" s="159">
        <f t="shared" si="21"/>
        <v>0</v>
      </c>
      <c r="EC13" s="155">
        <f t="shared" si="22"/>
        <v>0</v>
      </c>
      <c r="ED13" s="35"/>
      <c r="EE13" s="5"/>
      <c r="EF13" s="5"/>
      <c r="EG13" s="5"/>
    </row>
    <row r="14" spans="1:137">
      <c r="A14" s="494" t="s">
        <v>25</v>
      </c>
      <c r="B14" s="494"/>
      <c r="C14" s="401"/>
      <c r="D14" s="401"/>
      <c r="E14" s="401"/>
      <c r="F14" s="488"/>
      <c r="G14" s="489"/>
      <c r="H14" s="490"/>
      <c r="I14" s="491" t="str">
        <f t="shared" si="23"/>
        <v/>
      </c>
      <c r="J14" s="492"/>
      <c r="K14" s="525"/>
      <c r="L14" s="526"/>
      <c r="M14" s="527"/>
      <c r="N14" s="499">
        <f t="shared" si="3"/>
        <v>0</v>
      </c>
      <c r="O14" s="500"/>
      <c r="P14" s="501"/>
      <c r="Q14" s="525"/>
      <c r="R14" s="526"/>
      <c r="S14" s="527"/>
      <c r="T14" s="499" t="str">
        <f t="shared" si="4"/>
        <v/>
      </c>
      <c r="U14" s="500"/>
      <c r="V14" s="501"/>
      <c r="W14" s="525"/>
      <c r="X14" s="526"/>
      <c r="Y14" s="527"/>
      <c r="Z14" s="502" t="str">
        <f t="shared" si="24"/>
        <v/>
      </c>
      <c r="AA14" s="502"/>
      <c r="AB14" s="502"/>
      <c r="AC14" s="502"/>
      <c r="BE14" s="131"/>
      <c r="BK14" s="8"/>
      <c r="BL14" s="116" t="str">
        <f t="shared" si="25"/>
        <v/>
      </c>
      <c r="BM14" s="132">
        <f t="shared" si="5"/>
        <v>0</v>
      </c>
      <c r="BN14" s="114"/>
      <c r="BO14" s="547" t="str">
        <f t="shared" si="6"/>
        <v/>
      </c>
      <c r="BP14" s="548"/>
      <c r="BQ14" s="549"/>
      <c r="BR14" s="552" t="str">
        <f t="shared" si="7"/>
        <v/>
      </c>
      <c r="BS14" s="552"/>
      <c r="BT14" s="552" t="str">
        <f t="shared" si="8"/>
        <v/>
      </c>
      <c r="BU14" s="552"/>
      <c r="BV14" s="552" t="str">
        <f t="shared" si="9"/>
        <v/>
      </c>
      <c r="BW14" s="552"/>
      <c r="BX14" s="550" t="str">
        <f t="shared" si="10"/>
        <v/>
      </c>
      <c r="BY14" s="550"/>
      <c r="BZ14" s="550" t="str">
        <f t="shared" si="11"/>
        <v/>
      </c>
      <c r="CA14" s="550"/>
      <c r="CB14" s="552" t="str">
        <f t="shared" si="12"/>
        <v/>
      </c>
      <c r="CC14" s="552"/>
      <c r="CD14" s="550" t="str">
        <f t="shared" si="13"/>
        <v/>
      </c>
      <c r="CE14" s="550"/>
      <c r="CF14" s="550" t="str">
        <f t="shared" si="14"/>
        <v/>
      </c>
      <c r="CG14" s="550"/>
      <c r="CH14" s="577" t="str">
        <f t="shared" si="26"/>
        <v/>
      </c>
      <c r="CI14" s="578"/>
      <c r="CJ14" s="607"/>
      <c r="CK14" s="616"/>
      <c r="CL14" s="607"/>
      <c r="CM14" s="616"/>
      <c r="CN14" s="607"/>
      <c r="CO14" s="608"/>
      <c r="CP14" s="581"/>
      <c r="CQ14" s="581"/>
      <c r="CR14" s="581"/>
      <c r="CS14" s="288"/>
      <c r="CT14" s="122" t="str">
        <f t="shared" si="15"/>
        <v/>
      </c>
      <c r="CU14" s="124" t="str">
        <f>IF($F14="","",IF(AND(DATEDIF($F14,DATE(IF(CU$11&lt;4,YEAR(AJ11)+1,YEAR(AJ11)),CU$11+1,1),"Y")&gt;39,DATEDIF($F14,DATE(IF(CU$11&lt;4,YEAR(AJ11)+1,YEAR(AJ11)),CU$11+1,1),"Y")&lt;65),1,""))</f>
        <v/>
      </c>
      <c r="CV14" s="124" t="str">
        <f>IF($F14="","",IF(AND(DATEDIF($F14,DATE(IF(CV$11&lt;4,YEAR(AJ11)+1,YEAR(AJ11)),CV$11+1,1),"Y")&gt;39,DATEDIF($F14,DATE(IF(CV$11&lt;4,YEAR(AJ11)+1,YEAR(AJ11)),CV$11+1,1),"Y")&lt;65),1,""))</f>
        <v/>
      </c>
      <c r="CW14" s="124" t="str">
        <f>IF($F14="","",IF(AND(DATEDIF($F14,DATE(IF(CW$11&lt;4,YEAR(AJ11)+1,YEAR(AJ11)),CW$11+1,1),"Y")&gt;39,DATEDIF($F14,DATE(IF(CW$11&lt;4,YEAR(AJ11)+1,YEAR(AJ11)),CW$11+1,1),"Y")&lt;65),1,""))</f>
        <v/>
      </c>
      <c r="CX14" s="124" t="str">
        <f>IF($F14="","",IF(AND(DATEDIF($F14,DATE(IF(CX$11&lt;4,YEAR(AJ11)+1,YEAR(AJ11)),CX$11+1,1),"Y")&gt;39,DATEDIF($F14,DATE(IF(CX$11&lt;4,YEAR(AJ11)+1,YEAR(AJ11)),CX$11+1,1),"Y")&lt;65),1,""))</f>
        <v/>
      </c>
      <c r="CY14" s="124" t="str">
        <f>IF($F14="","",IF(AND(DATEDIF($F14,DATE(IF(CY$11&lt;4,YEAR(AJ11)+1,YEAR(AJ11)),CY$11+1,1),"Y")&gt;39,DATEDIF($F14,DATE(IF(CY$11&lt;4,YEAR(AJ11)+1,YEAR(AJ11)),CY$11+1,1),"Y")&lt;65),1,""))</f>
        <v/>
      </c>
      <c r="CZ14" s="124" t="str">
        <f>IF($F14="","",IF(AND(DATEDIF($F14,DATE(IF(CZ$11&lt;4,YEAR(AJ11)+1,YEAR(AJ11)),CZ$11+1,1),"Y")&gt;39,DATEDIF($F14,DATE(IF(CZ$11&lt;4,YEAR(AJ11)+1,YEAR(AJ11)),CZ$11+1,1),"Y")&lt;65),1,""))</f>
        <v/>
      </c>
      <c r="DA14" s="124" t="str">
        <f>IF($F14="","",IF(AND(DATEDIF($F14,DATE(IF(DA$11&lt;4,YEAR(AJ11)+1,YEAR(AJ11)),DA$11+1,1),"Y")&gt;39,DATEDIF($F14,DATE(IF(DA$11&lt;4,YEAR(AJ11)+1,YEAR(AJ11)),DA$11+1,1),"Y")&lt;65),1,""))</f>
        <v/>
      </c>
      <c r="DB14" s="124" t="str">
        <f>IF($F14="","",IF(AND(DATEDIF($F14,DATE(IF(DB$11&lt;4,YEAR(AJ11)+1,YEAR(AJ11)),DB$11+1,1),"Y")&gt;39,DATEDIF($F14,DATE(IF(DB$11&lt;4,YEAR(AJ11)+1,YEAR(AJ11)),DB$11+1,1),"Y")&lt;65),1,""))</f>
        <v/>
      </c>
      <c r="DC14" s="124" t="str">
        <f>IF($F14="","",IF(AND(DATEDIF($F14,DATE(IF(DC$11&lt;4,YEAR(AJ11)+1,YEAR(AJ11)),DC$11+1,1),"Y")&gt;39,DATEDIF($F14,DATE(IF(DC$11&lt;4,YEAR(AJ11)+1,YEAR(AJ11)),DC$11+1,1),"Y")&lt;65),1,""))</f>
        <v/>
      </c>
      <c r="DD14" s="124" t="str">
        <f>IF($F14="","",IF(AND(DATEDIF($F14,DATE(IF(DD$11&lt;4,YEAR(AJ11)+1,YEAR(AJ11)),DD$11+1,1),"Y")&gt;39,DATEDIF($F14,DATE(IF(DD$11&lt;4,YEAR(AJ11)+1,YEAR(AJ11)),DD$11+1,1),"Y")&lt;65),1,""))</f>
        <v/>
      </c>
      <c r="DE14" s="124" t="str">
        <f>IF($F14="","",IF(AND(DATEDIF($F14,DATE(IF(DE$11&lt;4,YEAR(AJ11)+1,YEAR(AJ11)),DE$11+1,1),"Y")&gt;39,DATEDIF($F14,DATE(IF(DE$11&lt;4,YEAR(AJ11)+1,YEAR(AJ11)),DE$11+1,1),"Y")&lt;65),1,""))</f>
        <v/>
      </c>
      <c r="DF14" s="134" t="str">
        <f>IF($F14="","",IF(AND(DATEDIF($F14,DATE(IF(DF$11&lt;4,YEAR(AJ11)+1,YEAR(AJ11)),DF$11+1,1),"Y")&gt;39,DATEDIF($F14,DATE(IF(DF$11&lt;4,YEAR(AJ11)+1,YEAR(AJ11)),DF$11+1,1),"Y")&lt;65),1,""))</f>
        <v/>
      </c>
      <c r="DG14" s="138">
        <f t="shared" si="27"/>
        <v>0</v>
      </c>
      <c r="DH14" s="124" t="str">
        <f>IF(DATEDIF($F14,DATE(IF(DH$11&lt;4,YEAR(AJ11)+1,YEAR(AJ11)),DH$11+1,1),"Y")&lt;75,1,"")</f>
        <v/>
      </c>
      <c r="DI14" s="124" t="str">
        <f>IF(DATEDIF($F14,DATE(IF(DI$11&lt;4,YEAR(AJ11)+1,YEAR(AJ11)),DI$11+1,1),"Y")&lt;75,1,"")</f>
        <v/>
      </c>
      <c r="DJ14" s="124" t="str">
        <f>IF(DATEDIF($F14,DATE(IF(DJ$11&lt;4,YEAR(AJ11)+1,YEAR(AJ11)),DJ$11+1,1),"Y")&lt;75,1,"")</f>
        <v/>
      </c>
      <c r="DK14" s="124" t="str">
        <f>IF(DATEDIF($F14,DATE(IF(DK$11&lt;4,YEAR(AJ11)+1,YEAR(AJ11)),DK$11+1,1),"Y")&lt;75,1,"")</f>
        <v/>
      </c>
      <c r="DL14" s="124" t="str">
        <f>IF(DATEDIF($F14,DATE(IF(DL$11&lt;4,YEAR(AJ11)+1,YEAR(AJ11)),DL$11+1,1),"Y")&lt;75,1,"")</f>
        <v/>
      </c>
      <c r="DM14" s="124" t="str">
        <f>IF(DATEDIF($F14,DATE(IF(DM$11&lt;4,YEAR(AJ11)+1,YEAR(AJ11)),DM$11+1,1),"Y")&lt;75,1,"")</f>
        <v/>
      </c>
      <c r="DN14" s="124" t="str">
        <f>IF(DATEDIF($F14,DATE(IF(DN$11&lt;4,YEAR(AJ11)+1,YEAR(AJ11)),DN$11+1,1),"Y")&lt;75,1,"")</f>
        <v/>
      </c>
      <c r="DO14" s="124" t="str">
        <f>IF(DATEDIF($F14,DATE(IF(DO$11&lt;4,YEAR(AJ11)+1,YEAR(AJ11)),DO$11+1,1),"Y")&lt;75,1,"")</f>
        <v/>
      </c>
      <c r="DP14" s="124" t="str">
        <f>IF(DATEDIF($F14,DATE(IF(DP$11&lt;4,YEAR(AJ11)+1,YEAR(AJ11)),DP$11+1,1),"Y")&lt;75,1,"")</f>
        <v/>
      </c>
      <c r="DQ14" s="124" t="str">
        <f>IF(DATEDIF($F14,DATE(IF(DQ$11&lt;4,YEAR(AJ11)+1,YEAR(AJ11)),DQ$11+1,1),"Y")&lt;75,1,"")</f>
        <v/>
      </c>
      <c r="DR14" s="124" t="str">
        <f>IF(DATEDIF($F14,DATE(IF(DR$11&lt;4,YEAR(AJ11)+1,YEAR(AJ11)),DR$11+1,1),"Y")&lt;75,1,"")</f>
        <v/>
      </c>
      <c r="DS14" s="134" t="str">
        <f>IF(DATEDIF($F14,DATE(IF(DS$11&lt;4,YEAR(AJ11)+1,YEAR(AJ11)),DS$11+1,1),"Y")&lt;75,1,"")</f>
        <v/>
      </c>
      <c r="DT14" s="142" t="str">
        <f t="shared" si="16"/>
        <v/>
      </c>
      <c r="DU14" s="125"/>
      <c r="DV14" s="123"/>
      <c r="DW14" s="144" t="str">
        <f t="shared" si="17"/>
        <v/>
      </c>
      <c r="DX14" s="124" t="str">
        <f t="shared" si="18"/>
        <v/>
      </c>
      <c r="DY14" s="124" t="str">
        <f t="shared" si="19"/>
        <v/>
      </c>
      <c r="DZ14" s="124" t="str">
        <f t="shared" si="20"/>
        <v/>
      </c>
      <c r="EA14" s="161">
        <f t="shared" si="28"/>
        <v>0</v>
      </c>
      <c r="EB14" s="159">
        <f t="shared" si="21"/>
        <v>0</v>
      </c>
      <c r="EC14" s="155">
        <f t="shared" si="22"/>
        <v>0</v>
      </c>
      <c r="ED14" s="35"/>
      <c r="EE14" s="5"/>
      <c r="EF14" s="5"/>
      <c r="EG14" s="5"/>
    </row>
    <row r="15" spans="1:137">
      <c r="A15" s="494" t="s">
        <v>26</v>
      </c>
      <c r="B15" s="494"/>
      <c r="C15" s="401"/>
      <c r="D15" s="401"/>
      <c r="E15" s="401"/>
      <c r="F15" s="488"/>
      <c r="G15" s="489"/>
      <c r="H15" s="490"/>
      <c r="I15" s="491" t="str">
        <f t="shared" si="23"/>
        <v/>
      </c>
      <c r="J15" s="492"/>
      <c r="K15" s="525"/>
      <c r="L15" s="526"/>
      <c r="M15" s="527"/>
      <c r="N15" s="499">
        <f t="shared" si="3"/>
        <v>0</v>
      </c>
      <c r="O15" s="500"/>
      <c r="P15" s="501"/>
      <c r="Q15" s="525"/>
      <c r="R15" s="526"/>
      <c r="S15" s="527"/>
      <c r="T15" s="499" t="str">
        <f t="shared" si="4"/>
        <v/>
      </c>
      <c r="U15" s="500"/>
      <c r="V15" s="501"/>
      <c r="W15" s="525"/>
      <c r="X15" s="526"/>
      <c r="Y15" s="527"/>
      <c r="Z15" s="502" t="str">
        <f>IF(C15="","",IF(N15="",0,N15)+IF(T15="",0,T15)+IF(W15="",0,W15))</f>
        <v/>
      </c>
      <c r="AA15" s="502"/>
      <c r="AB15" s="502"/>
      <c r="AC15" s="502"/>
      <c r="BE15" s="131"/>
      <c r="BK15" s="8"/>
      <c r="BL15" s="116" t="str">
        <f t="shared" si="25"/>
        <v/>
      </c>
      <c r="BM15" s="132">
        <f t="shared" si="5"/>
        <v>0</v>
      </c>
      <c r="BN15" s="114"/>
      <c r="BO15" s="547" t="str">
        <f t="shared" si="6"/>
        <v/>
      </c>
      <c r="BP15" s="548"/>
      <c r="BQ15" s="549"/>
      <c r="BR15" s="552" t="str">
        <f t="shared" si="7"/>
        <v/>
      </c>
      <c r="BS15" s="552"/>
      <c r="BT15" s="552" t="str">
        <f t="shared" si="8"/>
        <v/>
      </c>
      <c r="BU15" s="552"/>
      <c r="BV15" s="552" t="str">
        <f t="shared" si="9"/>
        <v/>
      </c>
      <c r="BW15" s="552"/>
      <c r="BX15" s="550" t="str">
        <f t="shared" si="10"/>
        <v/>
      </c>
      <c r="BY15" s="550"/>
      <c r="BZ15" s="550" t="str">
        <f t="shared" si="11"/>
        <v/>
      </c>
      <c r="CA15" s="550"/>
      <c r="CB15" s="552" t="str">
        <f t="shared" si="12"/>
        <v/>
      </c>
      <c r="CC15" s="552"/>
      <c r="CD15" s="550" t="str">
        <f t="shared" si="13"/>
        <v/>
      </c>
      <c r="CE15" s="550"/>
      <c r="CF15" s="550" t="str">
        <f t="shared" si="14"/>
        <v/>
      </c>
      <c r="CG15" s="550"/>
      <c r="CH15" s="577" t="str">
        <f t="shared" si="26"/>
        <v/>
      </c>
      <c r="CI15" s="578"/>
      <c r="CJ15" s="607"/>
      <c r="CK15" s="616"/>
      <c r="CL15" s="607"/>
      <c r="CM15" s="616"/>
      <c r="CN15" s="607"/>
      <c r="CO15" s="608"/>
      <c r="CP15" s="581"/>
      <c r="CQ15" s="581"/>
      <c r="CR15" s="581"/>
      <c r="CS15" s="288"/>
      <c r="CT15" s="122" t="str">
        <f t="shared" si="15"/>
        <v/>
      </c>
      <c r="CU15" s="124" t="str">
        <f>IF($F15="","",IF(AND(DATEDIF($F15,DATE(IF(CU$11&lt;4,YEAR(AJ11)+1,YEAR(AJ11)),CU$11+1,1),"Y")&gt;39,DATEDIF($F15,DATE(IF(CU$11&lt;4,YEAR(AJ11)+1,YEAR(AJ11)),CU$11+1,1),"Y")&lt;65),1,""))</f>
        <v/>
      </c>
      <c r="CV15" s="124" t="str">
        <f>IF($F15="","",IF(AND(DATEDIF($F15,DATE(IF(CV$11&lt;4,YEAR(AJ11)+1,YEAR(AJ11)),CV$11+1,1),"Y")&gt;39,DATEDIF($F15,DATE(IF(CV$11&lt;4,YEAR(AJ11)+1,YEAR(AJ11)),CV$11+1,1),"Y")&lt;65),1,""))</f>
        <v/>
      </c>
      <c r="CW15" s="124" t="str">
        <f>IF($F15="","",IF(AND(DATEDIF($F15,DATE(IF(CW$11&lt;4,YEAR(AJ11)+1,YEAR(AJ11)),CW$11+1,1),"Y")&gt;39,DATEDIF($F15,DATE(IF(CW$11&lt;4,YEAR(AJ11)+1,YEAR(AJ11)),CW$11+1,1),"Y")&lt;65),1,""))</f>
        <v/>
      </c>
      <c r="CX15" s="124" t="str">
        <f>IF($F15="","",IF(AND(DATEDIF($F15,DATE(IF(CX$11&lt;4,YEAR(AJ11)+1,YEAR(AJ11)),CX$11+1,1),"Y")&gt;39,DATEDIF($F15,DATE(IF(CX$11&lt;4,YEAR(AJ11)+1,YEAR(AJ11)),CX$11+1,1),"Y")&lt;65),1,""))</f>
        <v/>
      </c>
      <c r="CY15" s="124" t="str">
        <f>IF($F15="","",IF(AND(DATEDIF($F15,DATE(IF(CY$11&lt;4,YEAR(AJ11)+1,YEAR(AJ11)),CY$11+1,1),"Y")&gt;39,DATEDIF($F15,DATE(IF(CY$11&lt;4,YEAR(AJ11)+1,YEAR(AJ11)),CY$11+1,1),"Y")&lt;65),1,""))</f>
        <v/>
      </c>
      <c r="CZ15" s="124" t="str">
        <f>IF($F15="","",IF(AND(DATEDIF($F15,DATE(IF(CZ$11&lt;4,YEAR(AJ11)+1,YEAR(AJ11)),CZ$11+1,1),"Y")&gt;39,DATEDIF($F15,DATE(IF(CZ$11&lt;4,YEAR(AJ11)+1,YEAR(AJ11)),CZ$11+1,1),"Y")&lt;65),1,""))</f>
        <v/>
      </c>
      <c r="DA15" s="124" t="str">
        <f>IF($F15="","",IF(AND(DATEDIF($F15,DATE(IF(DA$11&lt;4,YEAR(AJ11)+1,YEAR(AJ11)),DA$11+1,1),"Y")&gt;39,DATEDIF($F15,DATE(IF(DA$11&lt;4,YEAR(AJ11)+1,YEAR(AJ11)),DA$11+1,1),"Y")&lt;65),1,""))</f>
        <v/>
      </c>
      <c r="DB15" s="124" t="str">
        <f>IF($F15="","",IF(AND(DATEDIF($F15,DATE(IF(DB$11&lt;4,YEAR(AJ11)+1,YEAR(AJ11)),DB$11+1,1),"Y")&gt;39,DATEDIF($F15,DATE(IF(DB$11&lt;4,YEAR(AJ11)+1,YEAR(AJ11)),DB$11+1,1),"Y")&lt;65),1,""))</f>
        <v/>
      </c>
      <c r="DC15" s="124" t="str">
        <f>IF($F15="","",IF(AND(DATEDIF($F15,DATE(IF(DC$11&lt;4,YEAR(AJ11)+1,YEAR(AJ11)),DC$11+1,1),"Y")&gt;39,DATEDIF($F15,DATE(IF(DC$11&lt;4,YEAR(AJ11)+1,YEAR(AJ11)),DC$11+1,1),"Y")&lt;65),1,""))</f>
        <v/>
      </c>
      <c r="DD15" s="124" t="str">
        <f>IF($F15="","",IF(AND(DATEDIF($F15,DATE(IF(DD$11&lt;4,YEAR(AJ11)+1,YEAR(AJ11)),DD$11+1,1),"Y")&gt;39,DATEDIF($F15,DATE(IF(DD$11&lt;4,YEAR(AJ11)+1,YEAR(AJ11)),DD$11+1,1),"Y")&lt;65),1,""))</f>
        <v/>
      </c>
      <c r="DE15" s="124" t="str">
        <f>IF($F15="","",IF(AND(DATEDIF($F15,DATE(IF(DE$11&lt;4,YEAR(AJ11)+1,YEAR(AJ11)),DE$11+1,1),"Y")&gt;39,DATEDIF($F15,DATE(IF(DE$11&lt;4,YEAR(AJ11)+1,YEAR(AJ11)),DE$11+1,1),"Y")&lt;65),1,""))</f>
        <v/>
      </c>
      <c r="DF15" s="134" t="str">
        <f>IF($F15="","",IF(AND(DATEDIF($F15,DATE(IF(DF$11&lt;4,YEAR(AJ11)+1,YEAR(AJ11)),DF$11+1,1),"Y")&gt;39,DATEDIF($F15,DATE(IF(DF$11&lt;4,YEAR(AJ11)+1,YEAR(AJ11)),DF$11+1,1),"Y")&lt;65),1,""))</f>
        <v/>
      </c>
      <c r="DG15" s="138">
        <f t="shared" si="27"/>
        <v>0</v>
      </c>
      <c r="DH15" s="124" t="str">
        <f>IF(DATEDIF($F15,DATE(IF(DH$11&lt;4,YEAR(AJ11)+1,YEAR(AJ11)),DH$11+1,1),"Y")&lt;75,1,"")</f>
        <v/>
      </c>
      <c r="DI15" s="124" t="str">
        <f>IF(DATEDIF($F15,DATE(IF(DI$11&lt;4,YEAR(AJ11)+1,YEAR(AJ11)),DI$11+1,1),"Y")&lt;75,1,"")</f>
        <v/>
      </c>
      <c r="DJ15" s="124" t="str">
        <f>IF(DATEDIF($F15,DATE(IF(DJ$11&lt;4,YEAR(AJ11)+1,YEAR(AJ11)),DJ$11+1,1),"Y")&lt;75,1,"")</f>
        <v/>
      </c>
      <c r="DK15" s="124" t="str">
        <f>IF(DATEDIF($F15,DATE(IF(DK$11&lt;4,YEAR(AJ11)+1,YEAR(AJ11)),DK$11+1,1),"Y")&lt;75,1,"")</f>
        <v/>
      </c>
      <c r="DL15" s="124" t="str">
        <f>IF(DATEDIF($F15,DATE(IF(DL$11&lt;4,YEAR(AJ11)+1,YEAR(AJ11)),DL$11+1,1),"Y")&lt;75,1,"")</f>
        <v/>
      </c>
      <c r="DM15" s="124" t="str">
        <f>IF(DATEDIF($F15,DATE(IF(DM$11&lt;4,YEAR(AJ11)+1,YEAR(AJ11)),DM$11+1,1),"Y")&lt;75,1,"")</f>
        <v/>
      </c>
      <c r="DN15" s="124" t="str">
        <f>IF(DATEDIF($F15,DATE(IF(DN$11&lt;4,YEAR(AJ11)+1,YEAR(AJ11)),DN$11+1,1),"Y")&lt;75,1,"")</f>
        <v/>
      </c>
      <c r="DO15" s="124" t="str">
        <f>IF(DATEDIF($F15,DATE(IF(DO$11&lt;4,YEAR(AJ11)+1,YEAR(AJ11)),DO$11+1,1),"Y")&lt;75,1,"")</f>
        <v/>
      </c>
      <c r="DP15" s="124" t="str">
        <f>IF(DATEDIF($F15,DATE(IF(DP$11&lt;4,YEAR(AJ11)+1,YEAR(AJ11)),DP$11+1,1),"Y")&lt;75,1,"")</f>
        <v/>
      </c>
      <c r="DQ15" s="124" t="str">
        <f>IF(DATEDIF($F15,DATE(IF(DQ$11&lt;4,YEAR(AJ11)+1,YEAR(AJ11)),DQ$11+1,1),"Y")&lt;75,1,"")</f>
        <v/>
      </c>
      <c r="DR15" s="124" t="str">
        <f>IF(DATEDIF($F15,DATE(IF(DR$11&lt;4,YEAR(AJ11)+1,YEAR(AJ11)),DR$11+1,1),"Y")&lt;75,1,"")</f>
        <v/>
      </c>
      <c r="DS15" s="134" t="str">
        <f>IF(DATEDIF($F15,DATE(IF(DS$11&lt;4,YEAR(AJ11)+1,YEAR(AJ11)),DS$11+1,1),"Y")&lt;75,1,"")</f>
        <v/>
      </c>
      <c r="DT15" s="142" t="str">
        <f t="shared" si="16"/>
        <v/>
      </c>
      <c r="DU15" s="125"/>
      <c r="DV15" s="123"/>
      <c r="DW15" s="144" t="str">
        <f t="shared" si="17"/>
        <v/>
      </c>
      <c r="DX15" s="124" t="str">
        <f t="shared" si="18"/>
        <v/>
      </c>
      <c r="DY15" s="124" t="str">
        <f t="shared" si="19"/>
        <v/>
      </c>
      <c r="DZ15" s="124" t="str">
        <f t="shared" si="20"/>
        <v/>
      </c>
      <c r="EA15" s="161">
        <f t="shared" si="28"/>
        <v>0</v>
      </c>
      <c r="EB15" s="159">
        <f t="shared" si="21"/>
        <v>0</v>
      </c>
      <c r="EC15" s="155">
        <f t="shared" si="22"/>
        <v>0</v>
      </c>
      <c r="ED15" s="35"/>
      <c r="EE15" s="5"/>
      <c r="EF15" s="5"/>
      <c r="EG15" s="5"/>
    </row>
    <row r="16" spans="1:137">
      <c r="A16" s="494" t="s">
        <v>27</v>
      </c>
      <c r="B16" s="494"/>
      <c r="C16" s="401"/>
      <c r="D16" s="401"/>
      <c r="E16" s="401"/>
      <c r="F16" s="488"/>
      <c r="G16" s="489"/>
      <c r="H16" s="490"/>
      <c r="I16" s="491" t="str">
        <f t="shared" si="23"/>
        <v/>
      </c>
      <c r="J16" s="492"/>
      <c r="K16" s="525"/>
      <c r="L16" s="526"/>
      <c r="M16" s="527"/>
      <c r="N16" s="499">
        <f t="shared" si="3"/>
        <v>0</v>
      </c>
      <c r="O16" s="500"/>
      <c r="P16" s="501"/>
      <c r="Q16" s="525"/>
      <c r="R16" s="526"/>
      <c r="S16" s="527"/>
      <c r="T16" s="499" t="str">
        <f t="shared" si="4"/>
        <v/>
      </c>
      <c r="U16" s="500"/>
      <c r="V16" s="501"/>
      <c r="W16" s="525"/>
      <c r="X16" s="526"/>
      <c r="Y16" s="527"/>
      <c r="Z16" s="502" t="str">
        <f t="shared" si="24"/>
        <v/>
      </c>
      <c r="AA16" s="502"/>
      <c r="AB16" s="502"/>
      <c r="AC16" s="502"/>
      <c r="BE16" s="131"/>
      <c r="BK16" s="8"/>
      <c r="BL16" s="116" t="str">
        <f>CE39</f>
        <v/>
      </c>
      <c r="BM16" s="132">
        <f t="shared" si="5"/>
        <v>0</v>
      </c>
      <c r="BN16" s="114"/>
      <c r="BO16" s="547" t="str">
        <f t="shared" si="6"/>
        <v/>
      </c>
      <c r="BP16" s="548"/>
      <c r="BQ16" s="549"/>
      <c r="BR16" s="552" t="str">
        <f t="shared" si="7"/>
        <v/>
      </c>
      <c r="BS16" s="552"/>
      <c r="BT16" s="552" t="str">
        <f t="shared" si="8"/>
        <v/>
      </c>
      <c r="BU16" s="552"/>
      <c r="BV16" s="552" t="str">
        <f t="shared" si="9"/>
        <v/>
      </c>
      <c r="BW16" s="552"/>
      <c r="BX16" s="550" t="str">
        <f t="shared" si="10"/>
        <v/>
      </c>
      <c r="BY16" s="550"/>
      <c r="BZ16" s="550" t="str">
        <f t="shared" si="11"/>
        <v/>
      </c>
      <c r="CA16" s="550"/>
      <c r="CB16" s="552" t="str">
        <f t="shared" si="12"/>
        <v/>
      </c>
      <c r="CC16" s="552"/>
      <c r="CD16" s="550" t="str">
        <f t="shared" si="13"/>
        <v/>
      </c>
      <c r="CE16" s="550"/>
      <c r="CF16" s="550" t="str">
        <f t="shared" si="14"/>
        <v/>
      </c>
      <c r="CG16" s="550"/>
      <c r="CH16" s="577" t="str">
        <f t="shared" si="26"/>
        <v/>
      </c>
      <c r="CI16" s="578"/>
      <c r="CJ16" s="607"/>
      <c r="CK16" s="616"/>
      <c r="CL16" s="607"/>
      <c r="CM16" s="616"/>
      <c r="CN16" s="607"/>
      <c r="CO16" s="608"/>
      <c r="CP16" s="581"/>
      <c r="CQ16" s="581"/>
      <c r="CR16" s="581"/>
      <c r="CS16" s="288"/>
      <c r="CT16" s="122" t="str">
        <f t="shared" si="15"/>
        <v/>
      </c>
      <c r="CU16" s="124" t="str">
        <f>IF($F16="","",IF(AND(DATEDIF($F16,DATE(IF(CU$11&lt;4,YEAR(AJ11)+1,YEAR(AJ11)),CU$11+1,1),"Y")&gt;39,DATEDIF($F16,DATE(IF(CU$11&lt;4,YEAR(AJ11)+1,YEAR(AJ11)),CU$11+1,1),"Y")&lt;65),1,""))</f>
        <v/>
      </c>
      <c r="CV16" s="124" t="str">
        <f>IF($F16="","",IF(AND(DATEDIF($F16,DATE(IF(CV$11&lt;4,YEAR(AJ11)+1,YEAR(AJ11)),CV$11+1,1),"Y")&gt;39,DATEDIF($F16,DATE(IF(CV$11&lt;4,YEAR(AJ11)+1,YEAR(AJ11)),CV$11+1,1),"Y")&lt;65),1,""))</f>
        <v/>
      </c>
      <c r="CW16" s="124" t="str">
        <f>IF($F16="","",IF(AND(DATEDIF($F16,DATE(IF(CW$11&lt;4,YEAR(AJ11)+1,YEAR(AJ11)),CW$11+1,1),"Y")&gt;39,DATEDIF($F16,DATE(IF(CW$11&lt;4,YEAR(AJ11)+1,YEAR(AJ11)),CW$11+1,1),"Y")&lt;65),1,""))</f>
        <v/>
      </c>
      <c r="CX16" s="124" t="str">
        <f>IF($F16="","",IF(AND(DATEDIF($F16,DATE(IF(CX$11&lt;4,YEAR(AJ11)+1,YEAR(AJ11)),CX$11+1,1),"Y")&gt;39,DATEDIF($F16,DATE(IF(CX$11&lt;4,YEAR(AJ11)+1,YEAR(AJ11)),CX$11+1,1),"Y")&lt;65),1,""))</f>
        <v/>
      </c>
      <c r="CY16" s="124" t="str">
        <f>IF($F16="","",IF(AND(DATEDIF($F16,DATE(IF(CY$11&lt;4,YEAR(AJ11)+1,YEAR(AJ11)),CY$11+1,1),"Y")&gt;39,DATEDIF($F16,DATE(IF(CY$11&lt;4,YEAR(AJ11)+1,YEAR(AJ11)),CY$11+1,1),"Y")&lt;65),1,""))</f>
        <v/>
      </c>
      <c r="CZ16" s="124" t="str">
        <f>IF($F16="","",IF(AND(DATEDIF($F16,DATE(IF(CZ$11&lt;4,YEAR(AJ11)+1,YEAR(AJ11)),CZ$11+1,1),"Y")&gt;39,DATEDIF($F16,DATE(IF(CZ$11&lt;4,YEAR(AJ11)+1,YEAR(AJ11)),CZ$11+1,1),"Y")&lt;65),1,""))</f>
        <v/>
      </c>
      <c r="DA16" s="124" t="str">
        <f>IF($F16="","",IF(AND(DATEDIF($F16,DATE(IF(DA$11&lt;4,YEAR(AJ11)+1,YEAR(AJ11)),DA$11+1,1),"Y")&gt;39,DATEDIF($F16,DATE(IF(DA$11&lt;4,YEAR(AJ11)+1,YEAR(AJ11)),DA$11+1,1),"Y")&lt;65),1,""))</f>
        <v/>
      </c>
      <c r="DB16" s="124" t="str">
        <f>IF($F16="","",IF(AND(DATEDIF($F16,DATE(IF(DB$11&lt;4,YEAR(AJ11)+1,YEAR(AJ11)),DB$11+1,1),"Y")&gt;39,DATEDIF($F16,DATE(IF(DB$11&lt;4,YEAR(AJ11)+1,YEAR(AJ11)),DB$11+1,1),"Y")&lt;65),1,""))</f>
        <v/>
      </c>
      <c r="DC16" s="124" t="str">
        <f>IF($F16="","",IF(AND(DATEDIF($F16,DATE(IF(DC$11&lt;4,YEAR(AJ11)+1,YEAR(AJ11)),DC$11+1,1),"Y")&gt;39,DATEDIF($F16,DATE(IF(DC$11&lt;4,YEAR(AJ11)+1,YEAR(AJ11)),DC$11+1,1),"Y")&lt;65),1,""))</f>
        <v/>
      </c>
      <c r="DD16" s="124" t="str">
        <f>IF($F16="","",IF(AND(DATEDIF($F16,DATE(IF(DD$11&lt;4,YEAR(AJ11)+1,YEAR(AJ11)),DD$11+1,1),"Y")&gt;39,DATEDIF($F16,DATE(IF(DD$11&lt;4,YEAR(AJ11)+1,YEAR(AJ11)),DD$11+1,1),"Y")&lt;65),1,""))</f>
        <v/>
      </c>
      <c r="DE16" s="124" t="str">
        <f>IF($F16="","",IF(AND(DATEDIF($F16,DATE(IF(DE$11&lt;4,YEAR(AJ11)+1,YEAR(AJ11)),DE$11+1,1),"Y")&gt;39,DATEDIF($F16,DATE(IF(DE$11&lt;4,YEAR(AJ11)+1,YEAR(AJ11)),DE$11+1,1),"Y")&lt;65),1,""))</f>
        <v/>
      </c>
      <c r="DF16" s="134" t="str">
        <f>IF($F16="","",IF(AND(DATEDIF($F16,DATE(IF(DF$11&lt;4,YEAR(AJ11)+1,YEAR(AJ11)),DF$11+1,1),"Y")&gt;39,DATEDIF($F16,DATE(IF(DF$11&lt;4,YEAR(AJ11)+1,YEAR(AJ11)),DF$11+1,1),"Y")&lt;65),1,""))</f>
        <v/>
      </c>
      <c r="DG16" s="138">
        <f t="shared" si="27"/>
        <v>0</v>
      </c>
      <c r="DH16" s="124" t="str">
        <f>IF(DATEDIF($F16,DATE(IF(DH$11&lt;4,YEAR(AJ11)+1,YEAR(AJ11)),DH$11+1,1),"Y")&lt;75,1,"")</f>
        <v/>
      </c>
      <c r="DI16" s="124" t="str">
        <f>IF(DATEDIF($F16,DATE(IF(DI$11&lt;4,YEAR(AJ11)+1,YEAR(AJ11)),DI$11+1,1),"Y")&lt;75,1,"")</f>
        <v/>
      </c>
      <c r="DJ16" s="124" t="str">
        <f>IF(DATEDIF($F16,DATE(IF(DJ$11&lt;4,YEAR(AJ11)+1,YEAR(AJ11)),DJ$11+1,1),"Y")&lt;75,1,"")</f>
        <v/>
      </c>
      <c r="DK16" s="124" t="str">
        <f>IF(DATEDIF($F16,DATE(IF(DK$11&lt;4,YEAR(AJ11)+1,YEAR(AJ11)),DK$11+1,1),"Y")&lt;75,1,"")</f>
        <v/>
      </c>
      <c r="DL16" s="124" t="str">
        <f>IF(DATEDIF($F16,DATE(IF(DL$11&lt;4,YEAR(AJ11)+1,YEAR(AJ11)),DL$11+1,1),"Y")&lt;75,1,"")</f>
        <v/>
      </c>
      <c r="DM16" s="124" t="str">
        <f>IF(DATEDIF($F16,DATE(IF(DM$11&lt;4,YEAR(AJ11)+1,YEAR(AJ11)),DM$11+1,1),"Y")&lt;75,1,"")</f>
        <v/>
      </c>
      <c r="DN16" s="124" t="str">
        <f>IF(DATEDIF($F16,DATE(IF(DN$11&lt;4,YEAR(AJ11)+1,YEAR(AJ11)),DN$11+1,1),"Y")&lt;75,1,"")</f>
        <v/>
      </c>
      <c r="DO16" s="124" t="str">
        <f>IF(DATEDIF($F16,DATE(IF(DO$11&lt;4,YEAR(AJ11)+1,YEAR(AJ11)),DO$11+1,1),"Y")&lt;75,1,"")</f>
        <v/>
      </c>
      <c r="DP16" s="124" t="str">
        <f>IF(DATEDIF($F16,DATE(IF(DP$11&lt;4,YEAR(AJ11)+1,YEAR(AJ11)),DP$11+1,1),"Y")&lt;75,1,"")</f>
        <v/>
      </c>
      <c r="DQ16" s="124" t="str">
        <f>IF(DATEDIF($F16,DATE(IF(DQ$11&lt;4,YEAR(AJ11)+1,YEAR(AJ11)),DQ$11+1,1),"Y")&lt;75,1,"")</f>
        <v/>
      </c>
      <c r="DR16" s="124" t="str">
        <f>IF(DATEDIF($F16,DATE(IF(DR$11&lt;4,YEAR(AJ11)+1,YEAR(AJ11)),DR$11+1,1),"Y")&lt;75,1,"")</f>
        <v/>
      </c>
      <c r="DS16" s="134" t="str">
        <f>IF(DATEDIF($F16,DATE(IF(DS$11&lt;4,YEAR(AJ11)+1,YEAR(AJ11)),DS$11+1,1),"Y")&lt;75,1,"")</f>
        <v/>
      </c>
      <c r="DT16" s="142" t="str">
        <f t="shared" si="16"/>
        <v/>
      </c>
      <c r="DU16" s="125"/>
      <c r="DV16" s="123"/>
      <c r="DW16" s="144" t="str">
        <f t="shared" si="17"/>
        <v/>
      </c>
      <c r="DX16" s="124" t="str">
        <f t="shared" si="18"/>
        <v/>
      </c>
      <c r="DY16" s="124" t="str">
        <f t="shared" si="19"/>
        <v/>
      </c>
      <c r="DZ16" s="124" t="str">
        <f t="shared" si="20"/>
        <v/>
      </c>
      <c r="EA16" s="161">
        <f t="shared" si="28"/>
        <v>0</v>
      </c>
      <c r="EB16" s="159">
        <f t="shared" si="21"/>
        <v>0</v>
      </c>
      <c r="EC16" s="155">
        <f t="shared" si="22"/>
        <v>0</v>
      </c>
      <c r="ED16" s="35"/>
      <c r="EE16" s="5"/>
      <c r="EF16" s="5"/>
      <c r="EG16" s="5"/>
    </row>
    <row r="17" spans="1:137">
      <c r="A17" s="494" t="s">
        <v>28</v>
      </c>
      <c r="B17" s="494"/>
      <c r="C17" s="401"/>
      <c r="D17" s="401"/>
      <c r="E17" s="401"/>
      <c r="F17" s="488"/>
      <c r="G17" s="489"/>
      <c r="H17" s="490"/>
      <c r="I17" s="491" t="str">
        <f t="shared" si="23"/>
        <v/>
      </c>
      <c r="J17" s="492"/>
      <c r="K17" s="525"/>
      <c r="L17" s="526"/>
      <c r="M17" s="527"/>
      <c r="N17" s="499">
        <f t="shared" si="3"/>
        <v>0</v>
      </c>
      <c r="O17" s="500"/>
      <c r="P17" s="501"/>
      <c r="Q17" s="525"/>
      <c r="R17" s="526"/>
      <c r="S17" s="527"/>
      <c r="T17" s="499" t="str">
        <f t="shared" si="4"/>
        <v/>
      </c>
      <c r="U17" s="500"/>
      <c r="V17" s="501"/>
      <c r="W17" s="525"/>
      <c r="X17" s="526"/>
      <c r="Y17" s="527"/>
      <c r="Z17" s="502" t="str">
        <f t="shared" si="24"/>
        <v/>
      </c>
      <c r="AA17" s="502"/>
      <c r="AB17" s="502"/>
      <c r="AC17" s="502"/>
      <c r="BE17" s="131"/>
      <c r="BK17" s="8"/>
      <c r="BL17" s="116" t="str">
        <f t="shared" si="25"/>
        <v/>
      </c>
      <c r="BM17" s="132">
        <f t="shared" si="5"/>
        <v>0</v>
      </c>
      <c r="BN17" s="114"/>
      <c r="BO17" s="547" t="str">
        <f t="shared" si="6"/>
        <v/>
      </c>
      <c r="BP17" s="548"/>
      <c r="BQ17" s="549"/>
      <c r="BR17" s="552" t="str">
        <f t="shared" si="7"/>
        <v/>
      </c>
      <c r="BS17" s="552"/>
      <c r="BT17" s="552" t="str">
        <f t="shared" si="8"/>
        <v/>
      </c>
      <c r="BU17" s="552"/>
      <c r="BV17" s="552" t="str">
        <f t="shared" si="9"/>
        <v/>
      </c>
      <c r="BW17" s="552"/>
      <c r="BX17" s="550" t="str">
        <f t="shared" si="10"/>
        <v/>
      </c>
      <c r="BY17" s="550"/>
      <c r="BZ17" s="550" t="str">
        <f t="shared" si="11"/>
        <v/>
      </c>
      <c r="CA17" s="550"/>
      <c r="CB17" s="552" t="str">
        <f t="shared" si="12"/>
        <v/>
      </c>
      <c r="CC17" s="552"/>
      <c r="CD17" s="550" t="str">
        <f t="shared" si="13"/>
        <v/>
      </c>
      <c r="CE17" s="550"/>
      <c r="CF17" s="550" t="str">
        <f t="shared" si="14"/>
        <v/>
      </c>
      <c r="CG17" s="550"/>
      <c r="CH17" s="577" t="str">
        <f t="shared" si="26"/>
        <v/>
      </c>
      <c r="CI17" s="578"/>
      <c r="CJ17" s="607"/>
      <c r="CK17" s="616"/>
      <c r="CL17" s="607"/>
      <c r="CM17" s="616"/>
      <c r="CN17" s="607"/>
      <c r="CO17" s="608"/>
      <c r="CP17" s="581"/>
      <c r="CQ17" s="581"/>
      <c r="CR17" s="581"/>
      <c r="CS17" s="288"/>
      <c r="CT17" s="122" t="str">
        <f t="shared" si="15"/>
        <v/>
      </c>
      <c r="CU17" s="124" t="str">
        <f>IF($F17="","",IF(AND(DATEDIF($F17,DATE(IF(CU$11&lt;4,YEAR(AJ11)+1,YEAR(AJ11)),CU$11+1,1),"Y")&gt;39,DATEDIF($F17,DATE(IF(CU$11&lt;4,YEAR(AJ11)+1,YEAR(AJ11)),CU$11+1,1),"Y")&lt;65),1,""))</f>
        <v/>
      </c>
      <c r="CV17" s="124" t="str">
        <f>IF($F17="","",IF(AND(DATEDIF($F17,DATE(IF(CV$11&lt;4,YEAR(AJ11)+1,YEAR(AJ11)),CV$11+1,1),"Y")&gt;39,DATEDIF($F17,DATE(IF(CV$11&lt;4,YEAR(AJ11)+1,YEAR(AJ11)),CV$11+1,1),"Y")&lt;65),1,""))</f>
        <v/>
      </c>
      <c r="CW17" s="124" t="str">
        <f>IF($F17="","",IF(AND(DATEDIF($F17,DATE(IF(CW$11&lt;4,YEAR(AJ11)+1,YEAR(AJ11)),CW$11+1,1),"Y")&gt;39,DATEDIF($F17,DATE(IF(CW$11&lt;4,YEAR(AJ11)+1,YEAR(AJ11)),CW$11+1,1),"Y")&lt;65),1,""))</f>
        <v/>
      </c>
      <c r="CX17" s="124" t="str">
        <f>IF($F17="","",IF(AND(DATEDIF($F17,DATE(IF(CX$11&lt;4,YEAR(AJ11)+1,YEAR(AJ11)),CX$11+1,1),"Y")&gt;39,DATEDIF($F17,DATE(IF(CX$11&lt;4,YEAR(AJ11)+1,YEAR(AJ11)),CX$11+1,1),"Y")&lt;65),1,""))</f>
        <v/>
      </c>
      <c r="CY17" s="124" t="str">
        <f>IF($F17="","",IF(AND(DATEDIF($F17,DATE(IF(CY$11&lt;4,YEAR(AJ11)+1,YEAR(AJ11)),CY$11+1,1),"Y")&gt;39,DATEDIF($F17,DATE(IF(CY$11&lt;4,YEAR(AJ11)+1,YEAR(AJ11)),CY$11+1,1),"Y")&lt;65),1,""))</f>
        <v/>
      </c>
      <c r="CZ17" s="124" t="str">
        <f>IF($F17="","",IF(AND(DATEDIF($F17,DATE(IF(CZ$11&lt;4,YEAR(AJ11)+1,YEAR(AJ11)),CZ$11+1,1),"Y")&gt;39,DATEDIF($F17,DATE(IF(CZ$11&lt;4,YEAR(AJ11)+1,YEAR(AJ11)),CZ$11+1,1),"Y")&lt;65),1,""))</f>
        <v/>
      </c>
      <c r="DA17" s="124" t="str">
        <f>IF($F17="","",IF(AND(DATEDIF($F17,DATE(IF(DA$11&lt;4,YEAR(AJ11)+1,YEAR(AJ11)),DA$11+1,1),"Y")&gt;39,DATEDIF($F17,DATE(IF(DA$11&lt;4,YEAR(AJ11)+1,YEAR(AJ11)),DA$11+1,1),"Y")&lt;65),1,""))</f>
        <v/>
      </c>
      <c r="DB17" s="124" t="str">
        <f>IF($F17="","",IF(AND(DATEDIF($F17,DATE(IF(DB$11&lt;4,YEAR(AJ11)+1,YEAR(AJ11)),DB$11+1,1),"Y")&gt;39,DATEDIF($F17,DATE(IF(DB$11&lt;4,YEAR(AJ11)+1,YEAR(AJ11)),DB$11+1,1),"Y")&lt;65),1,""))</f>
        <v/>
      </c>
      <c r="DC17" s="124" t="str">
        <f>IF($F17="","",IF(AND(DATEDIF($F17,DATE(IF(DC$11&lt;4,YEAR(AJ11)+1,YEAR(AJ11)),DC$11+1,1),"Y")&gt;39,DATEDIF($F17,DATE(IF(DC$11&lt;4,YEAR(AJ11)+1,YEAR(AJ11)),DC$11+1,1),"Y")&lt;65),1,""))</f>
        <v/>
      </c>
      <c r="DD17" s="124" t="str">
        <f>IF($F17="","",IF(AND(DATEDIF($F17,DATE(IF(DD$11&lt;4,YEAR(AJ11)+1,YEAR(AJ11)),DD$11+1,1),"Y")&gt;39,DATEDIF($F17,DATE(IF(DD$11&lt;4,YEAR(AJ11)+1,YEAR(AJ11)),DD$11+1,1),"Y")&lt;65),1,""))</f>
        <v/>
      </c>
      <c r="DE17" s="124" t="str">
        <f>IF($F17="","",IF(AND(DATEDIF($F17,DATE(IF(DE$11&lt;4,YEAR(AJ11)+1,YEAR(AJ11)),DE$11+1,1),"Y")&gt;39,DATEDIF($F17,DATE(IF(DE$11&lt;4,YEAR(AJ11)+1,YEAR(AJ11)),DE$11+1,1),"Y")&lt;65),1,""))</f>
        <v/>
      </c>
      <c r="DF17" s="134" t="str">
        <f>IF($F17="","",IF(AND(DATEDIF($F17,DATE(IF(DF$11&lt;4,YEAR(AJ11)+1,YEAR(AJ11)),DF$11+1,1),"Y")&gt;39,DATEDIF($F17,DATE(IF(DF$11&lt;4,YEAR(AJ11)+1,YEAR(AJ11)),DF$11+1,1),"Y")&lt;65),1,""))</f>
        <v/>
      </c>
      <c r="DG17" s="138">
        <f t="shared" si="27"/>
        <v>0</v>
      </c>
      <c r="DH17" s="124" t="str">
        <f>IF(DATEDIF($F17,DATE(IF(DH$11&lt;4,YEAR(AJ11)+1,YEAR(AJ11)),DH$11+1,1),"Y")&lt;75,1,"")</f>
        <v/>
      </c>
      <c r="DI17" s="124" t="str">
        <f>IF(DATEDIF($F17,DATE(IF(DI$11&lt;4,YEAR(AJ11)+1,YEAR(AJ11)),DI$11+1,1),"Y")&lt;75,1,"")</f>
        <v/>
      </c>
      <c r="DJ17" s="124" t="str">
        <f>IF(DATEDIF($F17,DATE(IF(DJ$11&lt;4,YEAR(AJ11)+1,YEAR(AJ11)),DJ$11+1,1),"Y")&lt;75,1,"")</f>
        <v/>
      </c>
      <c r="DK17" s="124" t="str">
        <f>IF(DATEDIF($F17,DATE(IF(DK$11&lt;4,YEAR(AJ11)+1,YEAR(AJ11)),DK$11+1,1),"Y")&lt;75,1,"")</f>
        <v/>
      </c>
      <c r="DL17" s="124" t="str">
        <f>IF(DATEDIF($F17,DATE(IF(DL$11&lt;4,YEAR(AJ11)+1,YEAR(AJ11)),DL$11+1,1),"Y")&lt;75,1,"")</f>
        <v/>
      </c>
      <c r="DM17" s="124" t="str">
        <f>IF(DATEDIF($F17,DATE(IF(DM$11&lt;4,YEAR(AJ11)+1,YEAR(AJ11)),DM$11+1,1),"Y")&lt;75,1,"")</f>
        <v/>
      </c>
      <c r="DN17" s="124" t="str">
        <f>IF(DATEDIF($F17,DATE(IF(DN$11&lt;4,YEAR(AJ11)+1,YEAR(AJ11)),DN$11+1,1),"Y")&lt;75,1,"")</f>
        <v/>
      </c>
      <c r="DO17" s="124" t="str">
        <f>IF(DATEDIF($F17,DATE(IF(DO$11&lt;4,YEAR(AJ11)+1,YEAR(AJ11)),DO$11+1,1),"Y")&lt;75,1,"")</f>
        <v/>
      </c>
      <c r="DP17" s="124" t="str">
        <f>IF(DATEDIF($F17,DATE(IF(DP$11&lt;4,YEAR(AJ11)+1,YEAR(AJ11)),DP$11+1,1),"Y")&lt;75,1,"")</f>
        <v/>
      </c>
      <c r="DQ17" s="124" t="str">
        <f>IF(DATEDIF($F17,DATE(IF(DQ$11&lt;4,YEAR(AJ11)+1,YEAR(AJ11)),DQ$11+1,1),"Y")&lt;75,1,"")</f>
        <v/>
      </c>
      <c r="DR17" s="124" t="str">
        <f>IF(DATEDIF($F17,DATE(IF(DR$11&lt;4,YEAR(AJ11)+1,YEAR(AJ11)),DR$11+1,1),"Y")&lt;75,1,"")</f>
        <v/>
      </c>
      <c r="DS17" s="134" t="str">
        <f>IF(DATEDIF($F17,DATE(IF(DS$11&lt;4,YEAR(AJ11)+1,YEAR(AJ11)),DS$11+1,1),"Y")&lt;75,1,"")</f>
        <v/>
      </c>
      <c r="DT17" s="142" t="str">
        <f t="shared" si="16"/>
        <v/>
      </c>
      <c r="DU17" s="125"/>
      <c r="DV17" s="123"/>
      <c r="DW17" s="144" t="str">
        <f t="shared" si="17"/>
        <v/>
      </c>
      <c r="DX17" s="124" t="str">
        <f t="shared" si="18"/>
        <v/>
      </c>
      <c r="DY17" s="124" t="str">
        <f t="shared" si="19"/>
        <v/>
      </c>
      <c r="DZ17" s="124" t="str">
        <f t="shared" si="20"/>
        <v/>
      </c>
      <c r="EA17" s="161">
        <f t="shared" si="28"/>
        <v>0</v>
      </c>
      <c r="EB17" s="159">
        <f t="shared" si="21"/>
        <v>0</v>
      </c>
      <c r="EC17" s="155">
        <f t="shared" si="22"/>
        <v>0</v>
      </c>
      <c r="ED17" s="35"/>
      <c r="EE17" s="5"/>
      <c r="EF17" s="5"/>
      <c r="EG17" s="5"/>
    </row>
    <row r="18" spans="1:137">
      <c r="A18" s="494" t="s">
        <v>29</v>
      </c>
      <c r="B18" s="494"/>
      <c r="C18" s="401"/>
      <c r="D18" s="401"/>
      <c r="E18" s="401"/>
      <c r="F18" s="488"/>
      <c r="G18" s="489"/>
      <c r="H18" s="490"/>
      <c r="I18" s="491" t="str">
        <f t="shared" si="23"/>
        <v/>
      </c>
      <c r="J18" s="492"/>
      <c r="K18" s="525"/>
      <c r="L18" s="526"/>
      <c r="M18" s="527"/>
      <c r="N18" s="499">
        <f t="shared" si="3"/>
        <v>0</v>
      </c>
      <c r="O18" s="500"/>
      <c r="P18" s="501"/>
      <c r="Q18" s="525"/>
      <c r="R18" s="526"/>
      <c r="S18" s="527"/>
      <c r="T18" s="499" t="str">
        <f t="shared" si="4"/>
        <v/>
      </c>
      <c r="U18" s="500"/>
      <c r="V18" s="501"/>
      <c r="W18" s="525"/>
      <c r="X18" s="526"/>
      <c r="Y18" s="527"/>
      <c r="Z18" s="502" t="str">
        <f t="shared" si="24"/>
        <v/>
      </c>
      <c r="AA18" s="502"/>
      <c r="AB18" s="502"/>
      <c r="AC18" s="502"/>
      <c r="BE18" s="131"/>
      <c r="BK18" s="8"/>
      <c r="BL18" s="116" t="str">
        <f t="shared" si="25"/>
        <v/>
      </c>
      <c r="BM18" s="132">
        <f t="shared" si="5"/>
        <v>0</v>
      </c>
      <c r="BN18" s="114"/>
      <c r="BO18" s="547" t="str">
        <f t="shared" si="6"/>
        <v/>
      </c>
      <c r="BP18" s="548"/>
      <c r="BQ18" s="549"/>
      <c r="BR18" s="552" t="str">
        <f t="shared" si="7"/>
        <v/>
      </c>
      <c r="BS18" s="552"/>
      <c r="BT18" s="552" t="str">
        <f t="shared" si="8"/>
        <v/>
      </c>
      <c r="BU18" s="552"/>
      <c r="BV18" s="552" t="str">
        <f t="shared" si="9"/>
        <v/>
      </c>
      <c r="BW18" s="552"/>
      <c r="BX18" s="550" t="str">
        <f t="shared" si="10"/>
        <v/>
      </c>
      <c r="BY18" s="550"/>
      <c r="BZ18" s="550" t="str">
        <f t="shared" si="11"/>
        <v/>
      </c>
      <c r="CA18" s="550"/>
      <c r="CB18" s="552" t="str">
        <f t="shared" si="12"/>
        <v/>
      </c>
      <c r="CC18" s="552"/>
      <c r="CD18" s="550" t="str">
        <f t="shared" si="13"/>
        <v/>
      </c>
      <c r="CE18" s="550"/>
      <c r="CF18" s="550" t="str">
        <f t="shared" si="14"/>
        <v/>
      </c>
      <c r="CG18" s="550"/>
      <c r="CH18" s="577" t="str">
        <f t="shared" si="26"/>
        <v/>
      </c>
      <c r="CI18" s="578"/>
      <c r="CJ18" s="607"/>
      <c r="CK18" s="616"/>
      <c r="CL18" s="607"/>
      <c r="CM18" s="616"/>
      <c r="CN18" s="607"/>
      <c r="CO18" s="608"/>
      <c r="CP18" s="581"/>
      <c r="CQ18" s="581"/>
      <c r="CR18" s="581"/>
      <c r="CS18" s="288"/>
      <c r="CT18" s="122" t="str">
        <f t="shared" si="15"/>
        <v/>
      </c>
      <c r="CU18" s="124" t="str">
        <f>IF($F18="","",IF(AND(DATEDIF($F18,DATE(IF(CU$11&lt;4,YEAR(AJ11)+1,YEAR(AJ11)),CU$11+1,1),"Y")&gt;39,DATEDIF($F18,DATE(IF(CU$11&lt;4,YEAR(AJ11)+1,YEAR(AJ11)),CU$11+1,1),"Y")&lt;65),1,""))</f>
        <v/>
      </c>
      <c r="CV18" s="124" t="str">
        <f>IF($F18="","",IF(AND(DATEDIF($F18,DATE(IF(CV$11&lt;4,YEAR(AJ11)+1,YEAR(AJ11)),CV$11+1,1),"Y")&gt;39,DATEDIF($F18,DATE(IF(CV$11&lt;4,YEAR(AJ11)+1,YEAR(AJ11)),CV$11+1,1),"Y")&lt;65),1,""))</f>
        <v/>
      </c>
      <c r="CW18" s="124" t="str">
        <f>IF($F18="","",IF(AND(DATEDIF($F18,DATE(IF(CW$11&lt;4,YEAR(AJ11)+1,YEAR(AJ11)),CW$11+1,1),"Y")&gt;39,DATEDIF($F18,DATE(IF(CW$11&lt;4,YEAR(AJ11)+1,YEAR(AJ11)),CW$11+1,1),"Y")&lt;65),1,""))</f>
        <v/>
      </c>
      <c r="CX18" s="124" t="str">
        <f>IF($F18="","",IF(AND(DATEDIF($F18,DATE(IF(CX$11&lt;4,YEAR(AJ11)+1,YEAR(AJ11)),CX$11+1,1),"Y")&gt;39,DATEDIF($F18,DATE(IF(CX$11&lt;4,YEAR(AJ11)+1,YEAR(AJ11)),CX$11+1,1),"Y")&lt;65),1,""))</f>
        <v/>
      </c>
      <c r="CY18" s="124" t="str">
        <f>IF($F18="","",IF(AND(DATEDIF($F18,DATE(IF(CY$11&lt;4,YEAR(AJ11)+1,YEAR(AJ11)),CY$11+1,1),"Y")&gt;39,DATEDIF($F18,DATE(IF(CY$11&lt;4,YEAR(AJ11)+1,YEAR(AJ11)),CY$11+1,1),"Y")&lt;65),1,""))</f>
        <v/>
      </c>
      <c r="CZ18" s="124" t="str">
        <f>IF($F18="","",IF(AND(DATEDIF($F18,DATE(IF(CZ$11&lt;4,YEAR(AJ11)+1,YEAR(AJ11)),CZ$11+1,1),"Y")&gt;39,DATEDIF($F18,DATE(IF(CZ$11&lt;4,YEAR(AJ11)+1,YEAR(AJ11)),CZ$11+1,1),"Y")&lt;65),1,""))</f>
        <v/>
      </c>
      <c r="DA18" s="124" t="str">
        <f>IF($F18="","",IF(AND(DATEDIF($F18,DATE(IF(DA$11&lt;4,YEAR(AJ11)+1,YEAR(AJ11)),DA$11+1,1),"Y")&gt;39,DATEDIF($F18,DATE(IF(DA$11&lt;4,YEAR(AJ11)+1,YEAR(AJ11)),DA$11+1,1),"Y")&lt;65),1,""))</f>
        <v/>
      </c>
      <c r="DB18" s="124" t="str">
        <f>IF($F18="","",IF(AND(DATEDIF($F18,DATE(IF(DB$11&lt;4,YEAR(AJ11)+1,YEAR(AJ11)),DB$11+1,1),"Y")&gt;39,DATEDIF($F18,DATE(IF(DB$11&lt;4,YEAR(AJ11)+1,YEAR(AJ11)),DB$11+1,1),"Y")&lt;65),1,""))</f>
        <v/>
      </c>
      <c r="DC18" s="124" t="str">
        <f>IF($F18="","",IF(AND(DATEDIF($F18,DATE(IF(DC$11&lt;4,YEAR(AJ11)+1,YEAR(AJ11)),DC$11+1,1),"Y")&gt;39,DATEDIF($F18,DATE(IF(DC$11&lt;4,YEAR(AJ11)+1,YEAR(AJ11)),DC$11+1,1),"Y")&lt;65),1,""))</f>
        <v/>
      </c>
      <c r="DD18" s="124" t="str">
        <f>IF($F18="","",IF(AND(DATEDIF($F18,DATE(IF(DD$11&lt;4,YEAR(AJ11)+1,YEAR(AJ11)),DD$11+1,1),"Y")&gt;39,DATEDIF($F18,DATE(IF(DD$11&lt;4,YEAR(AJ11)+1,YEAR(AJ11)),DD$11+1,1),"Y")&lt;65),1,""))</f>
        <v/>
      </c>
      <c r="DE18" s="124" t="str">
        <f>IF($F18="","",IF(AND(DATEDIF($F18,DATE(IF(DE$11&lt;4,YEAR(AJ11)+1,YEAR(AJ11)),DE$11+1,1),"Y")&gt;39,DATEDIF($F18,DATE(IF(DE$11&lt;4,YEAR(AJ11)+1,YEAR(AJ11)),DE$11+1,1),"Y")&lt;65),1,""))</f>
        <v/>
      </c>
      <c r="DF18" s="134" t="str">
        <f>IF($F18="","",IF(AND(DATEDIF($F18,DATE(IF(DF$11&lt;4,YEAR(AJ11)+1,YEAR(AJ11)),DF$11+1,1),"Y")&gt;39,DATEDIF($F18,DATE(IF(DF$11&lt;4,YEAR(AJ11)+1,YEAR(AJ11)),DF$11+1,1),"Y")&lt;65),1,""))</f>
        <v/>
      </c>
      <c r="DG18" s="138">
        <f t="shared" si="27"/>
        <v>0</v>
      </c>
      <c r="DH18" s="124" t="str">
        <f>IF(DATEDIF($F18,DATE(IF(DH$11&lt;4,YEAR(AJ11)+1,YEAR(AJ11)),DH$11+1,1),"Y")&lt;75,1,"")</f>
        <v/>
      </c>
      <c r="DI18" s="124" t="str">
        <f>IF(DATEDIF($F18,DATE(IF(DI$11&lt;4,YEAR(AJ11)+1,YEAR(AJ11)),DI$11+1,1),"Y")&lt;75,1,"")</f>
        <v/>
      </c>
      <c r="DJ18" s="124" t="str">
        <f>IF(DATEDIF($F18,DATE(IF(DJ$11&lt;4,YEAR(AJ11)+1,YEAR(AJ11)),DJ$11+1,1),"Y")&lt;75,1,"")</f>
        <v/>
      </c>
      <c r="DK18" s="124" t="str">
        <f>IF(DATEDIF($F18,DATE(IF(DK$11&lt;4,YEAR(AJ11)+1,YEAR(AJ11)),DK$11+1,1),"Y")&lt;75,1,"")</f>
        <v/>
      </c>
      <c r="DL18" s="124" t="str">
        <f>IF(DATEDIF($F18,DATE(IF(DL$11&lt;4,YEAR(AJ11)+1,YEAR(AJ11)),DL$11+1,1),"Y")&lt;75,1,"")</f>
        <v/>
      </c>
      <c r="DM18" s="124" t="str">
        <f>IF(DATEDIF($F18,DATE(IF(DM$11&lt;4,YEAR(AJ11)+1,YEAR(AJ11)),DM$11+1,1),"Y")&lt;75,1,"")</f>
        <v/>
      </c>
      <c r="DN18" s="124" t="str">
        <f>IF(DATEDIF($F18,DATE(IF(DN$11&lt;4,YEAR(AJ11)+1,YEAR(AJ11)),DN$11+1,1),"Y")&lt;75,1,"")</f>
        <v/>
      </c>
      <c r="DO18" s="124" t="str">
        <f>IF(DATEDIF($F18,DATE(IF(DO$11&lt;4,YEAR(AJ11)+1,YEAR(AJ11)),DO$11+1,1),"Y")&lt;75,1,"")</f>
        <v/>
      </c>
      <c r="DP18" s="124" t="str">
        <f>IF(DATEDIF($F18,DATE(IF(DP$11&lt;4,YEAR(AJ11)+1,YEAR(AJ11)),DP$11+1,1),"Y")&lt;75,1,"")</f>
        <v/>
      </c>
      <c r="DQ18" s="124" t="str">
        <f>IF(DATEDIF($F18,DATE(IF(DQ$11&lt;4,YEAR(AJ11)+1,YEAR(AJ11)),DQ$11+1,1),"Y")&lt;75,1,"")</f>
        <v/>
      </c>
      <c r="DR18" s="124" t="str">
        <f>IF(DATEDIF($F18,DATE(IF(DR$11&lt;4,YEAR(AJ11)+1,YEAR(AJ11)),DR$11+1,1),"Y")&lt;75,1,"")</f>
        <v/>
      </c>
      <c r="DS18" s="134" t="str">
        <f>IF(DATEDIF($F18,DATE(IF(DS$11&lt;4,YEAR(AJ11)+1,YEAR(AJ11)),DS$11+1,1),"Y")&lt;75,1,"")</f>
        <v/>
      </c>
      <c r="DT18" s="142" t="str">
        <f t="shared" si="16"/>
        <v/>
      </c>
      <c r="DU18" s="125"/>
      <c r="DV18" s="123"/>
      <c r="DW18" s="144" t="str">
        <f t="shared" si="17"/>
        <v/>
      </c>
      <c r="DX18" s="124" t="str">
        <f t="shared" si="18"/>
        <v/>
      </c>
      <c r="DY18" s="124" t="str">
        <f t="shared" si="19"/>
        <v/>
      </c>
      <c r="DZ18" s="124" t="str">
        <f t="shared" si="20"/>
        <v/>
      </c>
      <c r="EA18" s="161">
        <f t="shared" si="28"/>
        <v>0</v>
      </c>
      <c r="EB18" s="159">
        <f t="shared" si="21"/>
        <v>0</v>
      </c>
      <c r="EC18" s="155">
        <f t="shared" si="22"/>
        <v>0</v>
      </c>
      <c r="ED18" s="35"/>
      <c r="EE18" s="5"/>
      <c r="EF18" s="5"/>
      <c r="EG18" s="5"/>
    </row>
    <row r="19" spans="1:137" ht="14.25" thickBot="1">
      <c r="A19" s="494" t="s">
        <v>30</v>
      </c>
      <c r="B19" s="494"/>
      <c r="C19" s="401"/>
      <c r="D19" s="401"/>
      <c r="E19" s="401"/>
      <c r="F19" s="488"/>
      <c r="G19" s="489"/>
      <c r="H19" s="490"/>
      <c r="I19" s="491" t="str">
        <f t="shared" si="23"/>
        <v/>
      </c>
      <c r="J19" s="492"/>
      <c r="K19" s="525"/>
      <c r="L19" s="526"/>
      <c r="M19" s="527"/>
      <c r="N19" s="499">
        <f t="shared" si="3"/>
        <v>0</v>
      </c>
      <c r="O19" s="500"/>
      <c r="P19" s="501"/>
      <c r="Q19" s="525"/>
      <c r="R19" s="526"/>
      <c r="S19" s="527"/>
      <c r="T19" s="499" t="str">
        <f t="shared" si="4"/>
        <v/>
      </c>
      <c r="U19" s="500"/>
      <c r="V19" s="501"/>
      <c r="W19" s="525"/>
      <c r="X19" s="526"/>
      <c r="Y19" s="527"/>
      <c r="Z19" s="502" t="str">
        <f t="shared" si="24"/>
        <v/>
      </c>
      <c r="AA19" s="502"/>
      <c r="AB19" s="502"/>
      <c r="AC19" s="502"/>
      <c r="BE19" s="131"/>
      <c r="BK19" s="8"/>
      <c r="BL19" s="116" t="str">
        <f t="shared" si="25"/>
        <v/>
      </c>
      <c r="BM19" s="132">
        <f t="shared" si="5"/>
        <v>0</v>
      </c>
      <c r="BN19" s="114"/>
      <c r="BO19" s="544" t="str">
        <f t="shared" si="6"/>
        <v/>
      </c>
      <c r="BP19" s="545"/>
      <c r="BQ19" s="546"/>
      <c r="BR19" s="594" t="str">
        <f t="shared" si="7"/>
        <v/>
      </c>
      <c r="BS19" s="594"/>
      <c r="BT19" s="594" t="str">
        <f t="shared" si="8"/>
        <v/>
      </c>
      <c r="BU19" s="594"/>
      <c r="BV19" s="594" t="str">
        <f t="shared" si="9"/>
        <v/>
      </c>
      <c r="BW19" s="594"/>
      <c r="BX19" s="595" t="str">
        <f t="shared" si="10"/>
        <v/>
      </c>
      <c r="BY19" s="595"/>
      <c r="BZ19" s="595" t="str">
        <f t="shared" si="11"/>
        <v/>
      </c>
      <c r="CA19" s="595"/>
      <c r="CB19" s="594" t="str">
        <f t="shared" si="12"/>
        <v/>
      </c>
      <c r="CC19" s="594"/>
      <c r="CD19" s="595" t="str">
        <f t="shared" si="13"/>
        <v/>
      </c>
      <c r="CE19" s="595"/>
      <c r="CF19" s="595" t="str">
        <f t="shared" si="14"/>
        <v/>
      </c>
      <c r="CG19" s="595"/>
      <c r="CH19" s="611" t="str">
        <f t="shared" si="26"/>
        <v/>
      </c>
      <c r="CI19" s="612"/>
      <c r="CJ19" s="609"/>
      <c r="CK19" s="617"/>
      <c r="CL19" s="609"/>
      <c r="CM19" s="617"/>
      <c r="CN19" s="609"/>
      <c r="CO19" s="610"/>
      <c r="CP19" s="581"/>
      <c r="CQ19" s="581"/>
      <c r="CR19" s="581"/>
      <c r="CS19" s="288"/>
      <c r="CT19" s="127" t="str">
        <f t="shared" si="15"/>
        <v/>
      </c>
      <c r="CU19" s="129" t="str">
        <f>IF($F19="","",IF(AND(DATEDIF($F19,DATE(IF(CU$11&lt;4,YEAR(AJ11)+1,YEAR(AJ11)),CU$11+1,1),"Y")&gt;39,DATEDIF($F19,DATE(IF(CU$11&lt;4,YEAR(AJ11)+1,YEAR(AJ11)),CU$11+1,1),"Y")&lt;65),1,""))</f>
        <v/>
      </c>
      <c r="CV19" s="129" t="str">
        <f>IF($F19="","",IF(AND(DATEDIF($F19,DATE(IF(CV$11&lt;4,YEAR(AJ11)+1,YEAR(AJ11)),CV$11+1,1),"Y")&gt;39,DATEDIF($F19,DATE(IF(CV$11&lt;4,YEAR(AJ11)+1,YEAR(AJ11)),CV$11+1,1),"Y")&lt;65),1,""))</f>
        <v/>
      </c>
      <c r="CW19" s="129" t="str">
        <f>IF($F19="","",IF(AND(DATEDIF($F19,DATE(IF(CW$11&lt;4,YEAR(AJ11)+1,YEAR(AJ11)),CW$11+1,1),"Y")&gt;39,DATEDIF($F19,DATE(IF(CW$11&lt;4,YEAR(AJ11)+1,YEAR(AJ11)),CW$11+1,1),"Y")&lt;65),1,""))</f>
        <v/>
      </c>
      <c r="CX19" s="129" t="str">
        <f>IF($F19="","",IF(AND(DATEDIF($F19,DATE(IF(CX$11&lt;4,YEAR(AJ11)+1,YEAR(AJ11)),CX$11+1,1),"Y")&gt;39,DATEDIF($F19,DATE(IF(CX$11&lt;4,YEAR(AJ11)+1,YEAR(AJ11)),CX$11+1,1),"Y")&lt;65),1,""))</f>
        <v/>
      </c>
      <c r="CY19" s="129" t="str">
        <f>IF($F19="","",IF(AND(DATEDIF($F19,DATE(IF(CY$11&lt;4,YEAR(AJ11)+1,YEAR(AJ11)),CY$11+1,1),"Y")&gt;39,DATEDIF($F19,DATE(IF(CY$11&lt;4,YEAR(AJ11)+1,YEAR(AJ11)),CY$11+1,1),"Y")&lt;65),1,""))</f>
        <v/>
      </c>
      <c r="CZ19" s="129" t="str">
        <f>IF($F19="","",IF(AND(DATEDIF($F19,DATE(IF(CZ$11&lt;4,YEAR(AJ11)+1,YEAR(AJ11)),CZ$11+1,1),"Y")&gt;39,DATEDIF($F19,DATE(IF(CZ$11&lt;4,YEAR(AJ11)+1,YEAR(AJ11)),CZ$11+1,1),"Y")&lt;65),1,""))</f>
        <v/>
      </c>
      <c r="DA19" s="129" t="str">
        <f>IF($F19="","",IF(AND(DATEDIF($F19,DATE(IF(DA$11&lt;4,YEAR(AJ11)+1,YEAR(AJ11)),DA$11+1,1),"Y")&gt;39,DATEDIF($F19,DATE(IF(DA$11&lt;4,YEAR(AJ11)+1,YEAR(AJ11)),DA$11+1,1),"Y")&lt;65),1,""))</f>
        <v/>
      </c>
      <c r="DB19" s="129" t="str">
        <f>IF($F19="","",IF(AND(DATEDIF($F19,DATE(IF(DB$11&lt;4,YEAR(AJ11)+1,YEAR(AJ11)),DB$11+1,1),"Y")&gt;39,DATEDIF($F19,DATE(IF(DB$11&lt;4,YEAR(AJ11)+1,YEAR(AJ11)),DB$11+1,1),"Y")&lt;65),1,""))</f>
        <v/>
      </c>
      <c r="DC19" s="129" t="str">
        <f>IF($F19="","",IF(AND(DATEDIF($F19,DATE(IF(DC$11&lt;4,YEAR(AJ11)+1,YEAR(AJ11)),DC$11+1,1),"Y")&gt;39,DATEDIF($F19,DATE(IF(DC$11&lt;4,YEAR(AJ11)+1,YEAR(AJ11)),DC$11+1,1),"Y")&lt;65),1,""))</f>
        <v/>
      </c>
      <c r="DD19" s="129" t="str">
        <f>IF($F19="","",IF(AND(DATEDIF($F19,DATE(IF(DD$11&lt;4,YEAR(AJ11)+1,YEAR(AJ11)),DD$11+1,1),"Y")&gt;39,DATEDIF($F19,DATE(IF(DD$11&lt;4,YEAR(AJ11)+1,YEAR(AJ11)),DD$11+1,1),"Y")&lt;65),1,""))</f>
        <v/>
      </c>
      <c r="DE19" s="129" t="str">
        <f>IF($F19="","",IF(AND(DATEDIF($F19,DATE(IF(DE$11&lt;4,YEAR(AJ11)+1,YEAR(AJ11)),DE$11+1,1),"Y")&gt;39,DATEDIF($F19,DATE(IF(DE$11&lt;4,YEAR(AJ11)+1,YEAR(AJ11)),DE$11+1,1),"Y")&lt;65),1,""))</f>
        <v/>
      </c>
      <c r="DF19" s="135" t="str">
        <f>IF($F19="","",IF(AND(DATEDIF($F19,DATE(IF(DF$11&lt;4,YEAR(AJ11)+1,YEAR(AJ11)),DF$11+1,1),"Y")&gt;39,DATEDIF($F19,DATE(IF(DF$11&lt;4,YEAR(AJ11)+1,YEAR(AJ11)),DF$11+1,1),"Y")&lt;65),1,""))</f>
        <v/>
      </c>
      <c r="DG19" s="139">
        <f t="shared" si="27"/>
        <v>0</v>
      </c>
      <c r="DH19" s="129" t="str">
        <f>IF(DATEDIF($F19,DATE(IF(DH$11&lt;4,YEAR(AJ11)+1,YEAR(AJ11)),DH$11+1,1),"Y")&lt;75,1,"")</f>
        <v/>
      </c>
      <c r="DI19" s="129" t="str">
        <f>IF(DATEDIF($F19,DATE(IF(DI$11&lt;4,YEAR(AJ11)+1,YEAR(AJ11)),DI$11+1,1),"Y")&lt;75,1,"")</f>
        <v/>
      </c>
      <c r="DJ19" s="129" t="str">
        <f>IF(DATEDIF($F19,DATE(IF(DJ$11&lt;4,YEAR(AJ11)+1,YEAR(AJ11)),DJ$11+1,1),"Y")&lt;75,1,"")</f>
        <v/>
      </c>
      <c r="DK19" s="129" t="str">
        <f>IF(DATEDIF($F19,DATE(IF(DK$11&lt;4,YEAR(AJ11)+1,YEAR(AJ11)),DK$11+1,1),"Y")&lt;75,1,"")</f>
        <v/>
      </c>
      <c r="DL19" s="129" t="str">
        <f>IF(DATEDIF($F19,DATE(IF(DL$11&lt;4,YEAR(AJ11)+1,YEAR(AJ11)),DL$11+1,1),"Y")&lt;75,1,"")</f>
        <v/>
      </c>
      <c r="DM19" s="129" t="str">
        <f>IF(DATEDIF($F19,DATE(IF(DM$11&lt;4,YEAR(AJ11)+1,YEAR(AJ11)),DM$11+1,1),"Y")&lt;75,1,"")</f>
        <v/>
      </c>
      <c r="DN19" s="129" t="str">
        <f>IF(DATEDIF($F19,DATE(IF(DN$11&lt;4,YEAR(AJ11)+1,YEAR(AJ11)),DN$11+1,1),"Y")&lt;75,1,"")</f>
        <v/>
      </c>
      <c r="DO19" s="129" t="str">
        <f>IF(DATEDIF($F19,DATE(IF(DO$11&lt;4,YEAR(AJ11)+1,YEAR(AJ11)),DO$11+1,1),"Y")&lt;75,1,"")</f>
        <v/>
      </c>
      <c r="DP19" s="129" t="str">
        <f>IF(DATEDIF($F19,DATE(IF(DP$11&lt;4,YEAR(AJ11)+1,YEAR(AJ11)),DP$11+1,1),"Y")&lt;75,1,"")</f>
        <v/>
      </c>
      <c r="DQ19" s="129" t="str">
        <f>IF(DATEDIF($F19,DATE(IF(DQ$11&lt;4,YEAR(AJ11)+1,YEAR(AJ11)),DQ$11+1,1),"Y")&lt;75,1,"")</f>
        <v/>
      </c>
      <c r="DR19" s="129" t="str">
        <f>IF(DATEDIF($F19,DATE(IF(DR$11&lt;4,YEAR(AJ11)+1,YEAR(AJ11)),DR$11+1,1),"Y")&lt;75,1,"")</f>
        <v/>
      </c>
      <c r="DS19" s="135" t="str">
        <f>IF(DATEDIF($F19,DATE(IF(DS$11&lt;4,YEAR(AJ11)+1,YEAR(AJ11)),DS$11+1,1),"Y")&lt;75,1,"")</f>
        <v/>
      </c>
      <c r="DT19" s="143" t="str">
        <f t="shared" si="16"/>
        <v/>
      </c>
      <c r="DU19" s="130"/>
      <c r="DV19" s="128"/>
      <c r="DW19" s="146" t="str">
        <f t="shared" si="17"/>
        <v/>
      </c>
      <c r="DX19" s="129" t="str">
        <f t="shared" si="18"/>
        <v/>
      </c>
      <c r="DY19" s="129" t="str">
        <f t="shared" si="19"/>
        <v/>
      </c>
      <c r="DZ19" s="129" t="str">
        <f t="shared" si="20"/>
        <v/>
      </c>
      <c r="EA19" s="162">
        <f t="shared" si="28"/>
        <v>0</v>
      </c>
      <c r="EB19" s="160">
        <f t="shared" si="21"/>
        <v>0</v>
      </c>
      <c r="EC19" s="156">
        <f t="shared" si="22"/>
        <v>0</v>
      </c>
      <c r="ED19" s="35"/>
      <c r="EE19" s="5"/>
      <c r="EF19" s="5"/>
      <c r="EG19" s="5"/>
    </row>
    <row r="20" spans="1:137" ht="17.25" customHeight="1">
      <c r="A20" s="12" t="s">
        <v>128</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G20" s="271" t="s">
        <v>117</v>
      </c>
      <c r="BE20" s="131"/>
      <c r="BK20" s="8"/>
      <c r="BL20" s="114"/>
      <c r="BM20" s="114"/>
      <c r="BN20" s="113"/>
      <c r="BO20" s="541" t="str">
        <f>IF(OR(E20="",E20="擬制世帯主"),"",IF(COUNTIF(E20:E20,"*社離旧扶*")=1,0,MAX(0,AA20-SUM(DW20:DZ20))))</f>
        <v/>
      </c>
      <c r="BP20" s="542"/>
      <c r="BQ20" s="543"/>
      <c r="BR20" s="599">
        <f>SUM(BR12:BS19)</f>
        <v>32331</v>
      </c>
      <c r="BS20" s="600"/>
      <c r="BT20" s="599">
        <f t="shared" ref="BT20" si="29">SUM(BT12:BU19)</f>
        <v>12651</v>
      </c>
      <c r="BU20" s="600"/>
      <c r="BV20" s="599">
        <f t="shared" ref="BV20" si="30">SUM(BV12:BW19)</f>
        <v>0</v>
      </c>
      <c r="BW20" s="600"/>
      <c r="BX20" s="599">
        <f t="shared" ref="BX20" si="31">SUM(BX12:BY19)</f>
        <v>34800</v>
      </c>
      <c r="BY20" s="600"/>
      <c r="BZ20" s="599">
        <f t="shared" ref="BZ20" si="32">SUM(BZ12:CA19)</f>
        <v>13800</v>
      </c>
      <c r="CA20" s="600"/>
      <c r="CB20" s="599">
        <f t="shared" ref="CB20" si="33">SUM(CB12:CC19)</f>
        <v>0</v>
      </c>
      <c r="CC20" s="600"/>
      <c r="CD20" s="599">
        <f>SUM(CD12:CE19)</f>
        <v>6960</v>
      </c>
      <c r="CE20" s="600"/>
      <c r="CF20" s="599">
        <f t="shared" ref="CF20" si="34">SUM(CF12:CG19)</f>
        <v>2760</v>
      </c>
      <c r="CG20" s="600"/>
      <c r="CH20" s="599">
        <f t="shared" ref="CH20" si="35">SUM(CH12:CI19)</f>
        <v>0</v>
      </c>
      <c r="CI20" s="600"/>
      <c r="CJ20" s="597">
        <f>CJ12</f>
        <v>0</v>
      </c>
      <c r="CK20" s="597"/>
      <c r="CL20" s="597">
        <f>CL12</f>
        <v>0</v>
      </c>
      <c r="CM20" s="597"/>
      <c r="CN20" s="597">
        <f>CN12</f>
        <v>0</v>
      </c>
      <c r="CO20" s="597"/>
      <c r="CP20" s="582"/>
      <c r="CQ20" s="581"/>
      <c r="CR20" s="583"/>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6"/>
      <c r="DU20" s="106"/>
      <c r="DV20" s="105"/>
      <c r="DW20" s="107"/>
      <c r="DX20" s="107"/>
      <c r="DY20" s="107"/>
      <c r="DZ20" s="107"/>
      <c r="EA20" s="105"/>
      <c r="EB20" s="105"/>
      <c r="EC20" s="105"/>
      <c r="ED20" s="35"/>
      <c r="EE20" s="5"/>
      <c r="EF20" s="5"/>
      <c r="EG20" s="5"/>
    </row>
    <row r="21" spans="1:137" ht="17.25" customHeight="1">
      <c r="A21" s="272" t="s">
        <v>156</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G21" s="271" t="s">
        <v>118</v>
      </c>
      <c r="BE21" s="131"/>
      <c r="BK21" s="8"/>
      <c r="BL21" s="114"/>
      <c r="BM21" s="114"/>
      <c r="BN21" s="114"/>
      <c r="BO21" s="114"/>
      <c r="BP21" s="114"/>
      <c r="BQ21" s="114"/>
      <c r="BR21" s="147"/>
      <c r="BS21" s="148"/>
      <c r="BT21" s="147"/>
      <c r="BU21" s="148"/>
      <c r="BV21" s="147"/>
      <c r="BW21" s="148"/>
      <c r="BX21" s="147"/>
      <c r="BY21" s="148"/>
      <c r="BZ21" s="147"/>
      <c r="CA21" s="148"/>
      <c r="CB21" s="147"/>
      <c r="CC21" s="148"/>
      <c r="CD21" s="147"/>
      <c r="CE21" s="148"/>
      <c r="CF21" s="147"/>
      <c r="CG21" s="148"/>
      <c r="CH21" s="147"/>
      <c r="CI21" s="148"/>
      <c r="CJ21" s="149"/>
      <c r="CK21" s="150"/>
      <c r="CL21" s="150"/>
      <c r="CM21" s="150"/>
      <c r="CN21" s="150"/>
      <c r="CO21" s="151"/>
      <c r="CP21" s="582"/>
      <c r="CQ21" s="581"/>
      <c r="CR21" s="583"/>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6"/>
      <c r="DU21" s="106"/>
      <c r="DV21" s="105"/>
      <c r="DW21" s="107"/>
      <c r="DX21" s="107"/>
      <c r="DY21" s="107"/>
      <c r="DZ21" s="107"/>
      <c r="EA21" s="105"/>
      <c r="EB21" s="105"/>
      <c r="EC21" s="105"/>
      <c r="ED21" s="35"/>
      <c r="EE21" s="5"/>
      <c r="EF21" s="5"/>
      <c r="EG21" s="5"/>
    </row>
    <row r="22" spans="1:137" ht="17.25" customHeight="1">
      <c r="B22" s="272" t="s">
        <v>149</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G22" s="271" t="s">
        <v>119</v>
      </c>
      <c r="BD22" s="189"/>
      <c r="BE22" s="9"/>
      <c r="BF22" s="9"/>
      <c r="BG22" s="9"/>
      <c r="BH22" s="9"/>
      <c r="BI22" s="8"/>
      <c r="BJ22" s="8"/>
      <c r="BK22" s="8"/>
      <c r="BL22" s="114"/>
      <c r="BM22" s="105"/>
      <c r="BN22" s="114"/>
      <c r="BO22" s="114"/>
      <c r="BP22" s="114"/>
      <c r="BQ22" s="114"/>
      <c r="BR22" s="147"/>
      <c r="BS22" s="148"/>
      <c r="BT22" s="147"/>
      <c r="BU22" s="148"/>
      <c r="BV22" s="147"/>
      <c r="BW22" s="148"/>
      <c r="BX22" s="147"/>
      <c r="BY22" s="148"/>
      <c r="BZ22" s="147"/>
      <c r="CA22" s="148"/>
      <c r="CB22" s="147"/>
      <c r="CC22" s="148"/>
      <c r="CD22" s="147"/>
      <c r="CE22" s="148"/>
      <c r="CF22" s="147"/>
      <c r="CG22" s="148"/>
      <c r="CH22" s="147"/>
      <c r="CI22" s="148"/>
      <c r="CJ22" s="149"/>
      <c r="CK22" s="150"/>
      <c r="CL22" s="150"/>
      <c r="CM22" s="150"/>
      <c r="CN22" s="150"/>
      <c r="CO22" s="151"/>
      <c r="CP22" s="582"/>
      <c r="CQ22" s="581"/>
      <c r="CR22" s="583"/>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6"/>
      <c r="DU22" s="106"/>
      <c r="DV22" s="105"/>
      <c r="DW22" s="107"/>
      <c r="DX22" s="107"/>
      <c r="DY22" s="107"/>
      <c r="DZ22" s="107"/>
      <c r="EA22" s="105"/>
      <c r="EB22" s="105"/>
      <c r="EC22" s="105"/>
      <c r="ED22" s="35"/>
      <c r="EE22" s="5"/>
      <c r="EF22" s="5"/>
      <c r="EG22" s="5"/>
    </row>
    <row r="23" spans="1:137" ht="17.25" customHeight="1">
      <c r="B23" s="272" t="s">
        <v>130</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189"/>
      <c r="BE23" s="9"/>
      <c r="BF23" s="9"/>
      <c r="BG23" s="9"/>
      <c r="BH23" s="9"/>
      <c r="BI23" s="8"/>
      <c r="BJ23" s="8"/>
      <c r="BK23" s="8"/>
      <c r="BL23" s="592" t="s">
        <v>70</v>
      </c>
      <c r="BM23" s="592"/>
      <c r="BN23" s="592"/>
      <c r="BO23" s="592"/>
      <c r="BP23" s="592"/>
      <c r="BQ23" s="105"/>
      <c r="BR23" s="550">
        <f>SUM(BR20:BW20)</f>
        <v>44982</v>
      </c>
      <c r="BS23" s="550"/>
      <c r="BT23" s="550"/>
      <c r="BU23" s="550"/>
      <c r="BV23" s="550"/>
      <c r="BW23" s="550"/>
      <c r="BX23" s="550">
        <f>SUM(BX20:CC20)</f>
        <v>48600</v>
      </c>
      <c r="BY23" s="550"/>
      <c r="BZ23" s="550"/>
      <c r="CA23" s="550"/>
      <c r="CB23" s="550"/>
      <c r="CC23" s="550"/>
      <c r="CD23" s="550">
        <f>SUM(CD20:CI20)</f>
        <v>9720</v>
      </c>
      <c r="CE23" s="550"/>
      <c r="CF23" s="550"/>
      <c r="CG23" s="550"/>
      <c r="CH23" s="550"/>
      <c r="CI23" s="550"/>
      <c r="CJ23" s="577">
        <f>SUM(CJ20:CO20)</f>
        <v>0</v>
      </c>
      <c r="CK23" s="598"/>
      <c r="CL23" s="598"/>
      <c r="CM23" s="598"/>
      <c r="CN23" s="598"/>
      <c r="CO23" s="578"/>
      <c r="CP23" s="584"/>
      <c r="CQ23" s="585"/>
      <c r="CR23" s="586"/>
      <c r="CS23" s="105"/>
      <c r="CT23" s="105"/>
      <c r="CU23" s="107"/>
      <c r="CV23" s="107"/>
      <c r="CW23" s="107"/>
      <c r="CX23" s="107"/>
      <c r="CY23" s="107"/>
      <c r="CZ23" s="107"/>
      <c r="DA23" s="107"/>
      <c r="DB23" s="107"/>
      <c r="DC23" s="107"/>
      <c r="DD23" s="107"/>
      <c r="DE23" s="107"/>
      <c r="DF23" s="107"/>
      <c r="DG23" s="105"/>
      <c r="DH23" s="107"/>
      <c r="DI23" s="107"/>
      <c r="DJ23" s="107"/>
      <c r="DK23" s="107"/>
      <c r="DL23" s="107"/>
      <c r="DM23" s="107"/>
      <c r="DN23" s="107"/>
      <c r="DO23" s="107"/>
      <c r="DP23" s="107"/>
      <c r="DQ23" s="107"/>
      <c r="DR23" s="107"/>
      <c r="DS23" s="107"/>
      <c r="DT23" s="106"/>
      <c r="DU23" s="106"/>
      <c r="DV23" s="105"/>
      <c r="DW23" s="107"/>
      <c r="DX23" s="107"/>
      <c r="DY23" s="107"/>
      <c r="DZ23" s="107"/>
      <c r="EA23" s="105"/>
      <c r="EB23" s="105"/>
      <c r="EC23" s="105"/>
      <c r="ED23" s="35"/>
      <c r="EE23" s="5"/>
      <c r="EF23" s="5"/>
      <c r="EG23" s="5"/>
    </row>
    <row r="24" spans="1:137" ht="17.25" customHeight="1">
      <c r="B24" s="272" t="s">
        <v>129</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189"/>
      <c r="BE24" s="9"/>
      <c r="BF24" s="9"/>
      <c r="BG24" s="9"/>
      <c r="BH24" s="9"/>
      <c r="BI24" s="8"/>
      <c r="BJ24" s="8"/>
      <c r="BK24" s="8"/>
      <c r="BL24" s="593" t="s">
        <v>71</v>
      </c>
      <c r="BM24" s="593"/>
      <c r="BN24" s="593"/>
      <c r="BO24" s="593"/>
      <c r="BP24" s="593"/>
      <c r="BQ24" s="593"/>
      <c r="BR24" s="593"/>
      <c r="BS24" s="593"/>
      <c r="BT24" s="593"/>
      <c r="BU24" s="593"/>
      <c r="BV24" s="593"/>
      <c r="BW24" s="593"/>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15"/>
      <c r="CU24" s="115"/>
      <c r="CV24" s="115"/>
      <c r="CW24" s="115"/>
      <c r="CX24" s="115"/>
      <c r="CY24" s="115"/>
      <c r="CZ24" s="115"/>
      <c r="DA24" s="115"/>
      <c r="DB24" s="115"/>
      <c r="DC24" s="115"/>
      <c r="DD24" s="115"/>
      <c r="DE24" s="115"/>
      <c r="DF24" s="105"/>
      <c r="DG24" s="115"/>
      <c r="DH24" s="115"/>
      <c r="DI24" s="115"/>
      <c r="DJ24" s="115"/>
      <c r="DK24" s="115"/>
      <c r="DL24" s="115"/>
      <c r="DM24" s="115"/>
      <c r="DN24" s="115"/>
      <c r="DO24" s="115"/>
      <c r="DP24" s="115"/>
      <c r="DQ24" s="115"/>
      <c r="DR24" s="115"/>
      <c r="DS24" s="106"/>
      <c r="DT24" s="106"/>
      <c r="DU24" s="105"/>
      <c r="DV24" s="107"/>
      <c r="DW24" s="107"/>
      <c r="DX24" s="107"/>
      <c r="DY24" s="107"/>
      <c r="DZ24" s="105"/>
      <c r="EA24" s="105"/>
      <c r="EB24" s="105"/>
      <c r="EC24" s="105"/>
      <c r="ED24" s="35"/>
      <c r="EE24" s="5"/>
      <c r="EF24" s="5"/>
      <c r="EG24" s="5"/>
    </row>
    <row r="25" spans="1:137" ht="17.25" customHeight="1">
      <c r="B25" s="272" t="s">
        <v>155</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189"/>
      <c r="BE25" s="9"/>
      <c r="BF25" s="9"/>
      <c r="BG25" s="9"/>
      <c r="BH25" s="9"/>
      <c r="BI25" s="10"/>
      <c r="BJ25" s="10"/>
      <c r="BK25" s="10"/>
      <c r="BL25" s="593" t="s">
        <v>72</v>
      </c>
      <c r="BM25" s="593"/>
      <c r="BN25" s="593"/>
      <c r="BO25" s="593"/>
      <c r="BP25" s="593"/>
      <c r="BQ25" s="593"/>
      <c r="BR25" s="593"/>
      <c r="BS25" s="593"/>
      <c r="BT25" s="593"/>
      <c r="BU25" s="593"/>
      <c r="BV25" s="593"/>
      <c r="BW25" s="593"/>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15"/>
      <c r="CV25" s="115"/>
      <c r="CW25" s="115"/>
      <c r="CX25" s="115"/>
      <c r="CY25" s="115"/>
      <c r="CZ25" s="115"/>
      <c r="DA25" s="115"/>
      <c r="DB25" s="115"/>
      <c r="DC25" s="115"/>
      <c r="DD25" s="115"/>
      <c r="DE25" s="115"/>
      <c r="DF25" s="115"/>
      <c r="DG25" s="105"/>
      <c r="DH25" s="115"/>
      <c r="DI25" s="115"/>
      <c r="DJ25" s="115"/>
      <c r="DK25" s="115"/>
      <c r="DL25" s="115"/>
      <c r="DM25" s="115"/>
      <c r="DN25" s="115"/>
      <c r="DO25" s="115"/>
      <c r="DP25" s="115"/>
      <c r="DQ25" s="115"/>
      <c r="DR25" s="115"/>
      <c r="DS25" s="115"/>
      <c r="DT25" s="106"/>
      <c r="DU25" s="106"/>
      <c r="DV25" s="105"/>
      <c r="DW25" s="107"/>
      <c r="DX25" s="107"/>
      <c r="DY25" s="107"/>
      <c r="DZ25" s="107"/>
      <c r="EA25" s="105"/>
      <c r="EB25" s="105"/>
      <c r="EC25" s="105"/>
      <c r="ED25" s="35"/>
      <c r="EE25" s="5"/>
      <c r="EF25" s="5"/>
      <c r="EG25" s="5"/>
    </row>
    <row r="26" spans="1:137" ht="17.25" customHeight="1">
      <c r="B26" s="272" t="s">
        <v>150</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2"/>
      <c r="BB26" s="252"/>
      <c r="BC26" s="252"/>
      <c r="BD26" s="190"/>
      <c r="BE26" s="19"/>
      <c r="BF26" s="19"/>
      <c r="BG26" s="19"/>
      <c r="BH26" s="19"/>
      <c r="BI26" s="5"/>
      <c r="BJ26" s="5"/>
      <c r="BK26" s="5"/>
      <c r="BL26" s="593" t="s">
        <v>73</v>
      </c>
      <c r="BM26" s="593"/>
      <c r="BN26" s="593"/>
      <c r="BO26" s="593"/>
      <c r="BP26" s="593"/>
      <c r="BQ26" s="593"/>
      <c r="BR26" s="593"/>
      <c r="BS26" s="593"/>
      <c r="BT26" s="593"/>
      <c r="BU26" s="593"/>
      <c r="BV26" s="593"/>
      <c r="BW26" s="593"/>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15"/>
      <c r="CV26" s="115"/>
      <c r="CW26" s="115"/>
      <c r="CX26" s="115"/>
      <c r="CY26" s="115"/>
      <c r="CZ26" s="115"/>
      <c r="DA26" s="115"/>
      <c r="DB26" s="115"/>
      <c r="DC26" s="115"/>
      <c r="DD26" s="115"/>
      <c r="DE26" s="115"/>
      <c r="DF26" s="115"/>
      <c r="DG26" s="105"/>
      <c r="DH26" s="115"/>
      <c r="DI26" s="115"/>
      <c r="DJ26" s="115"/>
      <c r="DK26" s="115"/>
      <c r="DL26" s="115"/>
      <c r="DM26" s="115"/>
      <c r="DN26" s="115"/>
      <c r="DO26" s="115"/>
      <c r="DP26" s="115"/>
      <c r="DQ26" s="115"/>
      <c r="DR26" s="115"/>
      <c r="DS26" s="115"/>
      <c r="DT26" s="106"/>
      <c r="DU26" s="106"/>
      <c r="DV26" s="105"/>
      <c r="DW26" s="107"/>
      <c r="DX26" s="107"/>
      <c r="DY26" s="107"/>
      <c r="DZ26" s="107"/>
      <c r="EA26" s="105"/>
      <c r="EB26" s="105"/>
      <c r="EC26" s="105"/>
      <c r="ED26" s="35"/>
      <c r="EE26" s="5"/>
      <c r="EF26" s="5"/>
      <c r="EG26" s="5"/>
    </row>
    <row r="27" spans="1:137" ht="15" customHeight="1">
      <c r="A27" s="271"/>
      <c r="B27" s="272" t="s">
        <v>157</v>
      </c>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191"/>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19"/>
      <c r="BF27" s="19"/>
      <c r="BG27" s="19"/>
      <c r="BH27" s="19"/>
      <c r="BI27" s="5"/>
      <c r="BJ27" s="5"/>
      <c r="BK27" s="5"/>
      <c r="BL27" s="593" t="s">
        <v>74</v>
      </c>
      <c r="BM27" s="593"/>
      <c r="BN27" s="593"/>
      <c r="BO27" s="593"/>
      <c r="BP27" s="593"/>
      <c r="BQ27" s="593"/>
      <c r="BR27" s="593"/>
      <c r="BS27" s="593"/>
      <c r="BT27" s="593"/>
      <c r="BU27" s="593"/>
      <c r="BV27" s="593"/>
      <c r="BW27" s="593"/>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15"/>
      <c r="CV27" s="115"/>
      <c r="CW27" s="115"/>
      <c r="CX27" s="115"/>
      <c r="CY27" s="115"/>
      <c r="CZ27" s="115"/>
      <c r="DA27" s="115"/>
      <c r="DB27" s="115"/>
      <c r="DC27" s="115"/>
      <c r="DD27" s="115"/>
      <c r="DE27" s="115"/>
      <c r="DF27" s="115"/>
      <c r="DG27" s="105"/>
      <c r="DH27" s="115"/>
      <c r="DI27" s="115"/>
      <c r="DJ27" s="115"/>
      <c r="DK27" s="115"/>
      <c r="DL27" s="115"/>
      <c r="DM27" s="115"/>
      <c r="DN27" s="115"/>
      <c r="DO27" s="115"/>
      <c r="DP27" s="115"/>
      <c r="DQ27" s="115"/>
      <c r="DR27" s="115"/>
      <c r="DS27" s="115"/>
      <c r="DT27" s="106"/>
      <c r="DU27" s="106"/>
      <c r="DV27" s="105"/>
      <c r="DW27" s="107"/>
      <c r="DX27" s="107"/>
      <c r="DY27" s="107"/>
      <c r="DZ27" s="107"/>
      <c r="EA27" s="105"/>
      <c r="EB27" s="105"/>
      <c r="EC27" s="105"/>
      <c r="ED27" s="35"/>
      <c r="EE27" s="5"/>
      <c r="EF27" s="5"/>
      <c r="EG27" s="5"/>
    </row>
    <row r="28" spans="1:137" ht="17.25" customHeight="1">
      <c r="A28" s="273" t="s">
        <v>132</v>
      </c>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58"/>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20"/>
      <c r="BF28" s="20"/>
      <c r="BG28" s="20"/>
      <c r="BH28" s="20"/>
      <c r="BI28" s="10"/>
      <c r="BJ28" s="10"/>
      <c r="BK28" s="10"/>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6"/>
      <c r="CV28" s="36"/>
      <c r="CW28" s="36"/>
      <c r="CX28" s="36"/>
      <c r="CY28" s="35"/>
      <c r="CZ28" s="35"/>
      <c r="DA28" s="35"/>
      <c r="DB28" s="35"/>
      <c r="DC28" s="35"/>
      <c r="DD28" s="35"/>
      <c r="DE28" s="35"/>
      <c r="DF28" s="35"/>
      <c r="DG28" s="35"/>
      <c r="DH28" s="35"/>
      <c r="DI28" s="35"/>
      <c r="DJ28" s="35"/>
      <c r="DK28" s="35"/>
      <c r="DL28" s="35"/>
      <c r="DM28" s="35"/>
      <c r="DN28" s="35"/>
      <c r="DO28" s="35"/>
      <c r="DP28" s="35"/>
      <c r="DQ28" s="35"/>
      <c r="DR28" s="35"/>
      <c r="DS28" s="35"/>
      <c r="DT28" s="37"/>
      <c r="DU28" s="37"/>
      <c r="DV28" s="35"/>
      <c r="DW28" s="35"/>
      <c r="DX28" s="35"/>
      <c r="DY28" s="35"/>
      <c r="DZ28" s="35"/>
      <c r="EA28" s="35"/>
      <c r="EB28" s="35"/>
      <c r="EC28" s="35"/>
      <c r="ED28" s="35"/>
      <c r="EE28" s="5"/>
      <c r="EF28" s="5"/>
      <c r="EG28" s="5"/>
    </row>
    <row r="29" spans="1:137" ht="13.5" customHeight="1">
      <c r="A29" s="697" t="s">
        <v>49</v>
      </c>
      <c r="B29" s="697"/>
      <c r="C29" s="697"/>
      <c r="D29" s="697"/>
      <c r="E29" s="698">
        <f>IF(AP30="○",7,IF(AV30="○",5,IF(BB30="○",2,"軽減なし")))</f>
        <v>2</v>
      </c>
      <c r="F29" s="698"/>
      <c r="G29" s="698"/>
      <c r="H29" s="698"/>
      <c r="I29" s="210"/>
      <c r="M29" s="210"/>
      <c r="N29" s="210"/>
      <c r="O29" s="13"/>
      <c r="P29" s="13"/>
      <c r="AD29" s="190"/>
      <c r="AE29" s="190"/>
      <c r="AF29" s="258"/>
      <c r="AG29" s="494" t="s">
        <v>51</v>
      </c>
      <c r="AH29" s="494"/>
      <c r="AI29" s="494"/>
      <c r="AJ29" s="493">
        <f>SUM(BM12:BM19)</f>
        <v>898567.75</v>
      </c>
      <c r="AK29" s="493"/>
      <c r="AL29" s="493"/>
      <c r="AM29" s="494" t="s">
        <v>52</v>
      </c>
      <c r="AN29" s="494"/>
      <c r="AO29" s="494"/>
      <c r="AP29" s="495">
        <f>$AX$3+BA3*(IF(EC11=0,0,EC11-1))</f>
        <v>430000</v>
      </c>
      <c r="AQ29" s="494"/>
      <c r="AR29" s="494"/>
      <c r="AS29" s="494" t="s">
        <v>53</v>
      </c>
      <c r="AT29" s="494"/>
      <c r="AU29" s="494"/>
      <c r="AV29" s="495">
        <f>$AX$3+BA4*EB11+$AY$5*(IF(EC11=0,0,EC11-1))</f>
        <v>735000</v>
      </c>
      <c r="AW29" s="494"/>
      <c r="AX29" s="494"/>
      <c r="AY29" s="494" t="s">
        <v>54</v>
      </c>
      <c r="AZ29" s="494"/>
      <c r="BA29" s="494"/>
      <c r="BB29" s="495">
        <f>$AX$3+BA6*EB11+$AY$5*(IF(EC11=0,0,EC11-1))</f>
        <v>990000</v>
      </c>
      <c r="BC29" s="494"/>
      <c r="BD29" s="494"/>
      <c r="BE29" s="10"/>
      <c r="BF29" s="10"/>
      <c r="BG29" s="10"/>
      <c r="BH29" s="10"/>
      <c r="BI29" s="10"/>
      <c r="BJ29" s="10"/>
      <c r="BK29" s="10"/>
      <c r="BL29" s="35"/>
      <c r="BM29" s="35"/>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9"/>
      <c r="CV29" s="79"/>
      <c r="CW29" s="79"/>
      <c r="CX29" s="79"/>
      <c r="CY29" s="78"/>
      <c r="CZ29" s="78"/>
      <c r="DA29" s="78"/>
      <c r="DB29" s="78"/>
      <c r="DC29" s="78"/>
      <c r="DD29" s="78"/>
      <c r="DE29" s="78"/>
      <c r="DF29" s="78"/>
      <c r="DG29" s="78"/>
      <c r="DH29" s="78"/>
      <c r="DI29" s="78"/>
      <c r="DJ29" s="78"/>
      <c r="DK29" s="78"/>
      <c r="DL29" s="78"/>
      <c r="DM29" s="78"/>
      <c r="DN29" s="78"/>
      <c r="DO29" s="78"/>
      <c r="DP29" s="78"/>
      <c r="DQ29" s="78"/>
      <c r="DR29" s="78"/>
      <c r="DS29" s="78"/>
      <c r="DT29" s="80"/>
      <c r="DU29" s="80"/>
      <c r="DV29" s="78"/>
      <c r="DW29" s="78"/>
      <c r="DX29" s="78"/>
      <c r="DY29" s="78"/>
      <c r="DZ29" s="78"/>
      <c r="EA29" s="78"/>
      <c r="EB29" s="78"/>
      <c r="EC29" s="78"/>
      <c r="ED29" s="78"/>
      <c r="EE29" s="78"/>
      <c r="EF29" s="78"/>
      <c r="EG29" s="78"/>
    </row>
    <row r="30" spans="1:137" ht="13.5" customHeight="1">
      <c r="A30" s="697"/>
      <c r="B30" s="697"/>
      <c r="C30" s="697"/>
      <c r="D30" s="697"/>
      <c r="E30" s="698"/>
      <c r="F30" s="698"/>
      <c r="G30" s="698"/>
      <c r="H30" s="698"/>
      <c r="I30" s="210"/>
      <c r="M30" s="210"/>
      <c r="N30" s="210"/>
      <c r="AD30" s="191"/>
      <c r="AE30" s="191"/>
      <c r="AF30" s="240"/>
      <c r="AG30" s="494"/>
      <c r="AH30" s="494"/>
      <c r="AI30" s="494"/>
      <c r="AJ30" s="493"/>
      <c r="AK30" s="493"/>
      <c r="AL30" s="493"/>
      <c r="AM30" s="494"/>
      <c r="AN30" s="494"/>
      <c r="AO30" s="494"/>
      <c r="AP30" s="540" t="str">
        <f>IF($AJ$29&lt;=AP29,"○","")</f>
        <v/>
      </c>
      <c r="AQ30" s="540"/>
      <c r="AR30" s="540"/>
      <c r="AS30" s="494"/>
      <c r="AT30" s="494"/>
      <c r="AU30" s="494"/>
      <c r="AV30" s="540" t="str">
        <f>IF(AP30="○","",IF($AJ$29&lt;=AV29,"○",""))</f>
        <v/>
      </c>
      <c r="AW30" s="540"/>
      <c r="AX30" s="540"/>
      <c r="AY30" s="494"/>
      <c r="AZ30" s="494"/>
      <c r="BA30" s="494"/>
      <c r="BB30" s="540" t="str">
        <f>IF(AP30="○","",IF(AV30="○","",IF(AJ29&lt;=BB29,"○","")))</f>
        <v>○</v>
      </c>
      <c r="BC30" s="540"/>
      <c r="BD30" s="540"/>
      <c r="BE30" s="10"/>
      <c r="BF30" s="10"/>
      <c r="BG30" s="10"/>
      <c r="BH30" s="10"/>
      <c r="BI30" s="10"/>
      <c r="BJ30" s="10"/>
      <c r="BK30" s="10"/>
      <c r="BL30" s="35"/>
      <c r="BM30" s="35"/>
      <c r="BN30" s="78"/>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2"/>
      <c r="CR30" s="82"/>
      <c r="CS30" s="83">
        <v>1</v>
      </c>
      <c r="CT30" s="83">
        <v>0.75</v>
      </c>
      <c r="CU30" s="83">
        <v>0.85</v>
      </c>
      <c r="CV30" s="83">
        <v>0.95</v>
      </c>
      <c r="CW30" s="83">
        <v>1</v>
      </c>
      <c r="CX30" s="91"/>
      <c r="CY30" s="91"/>
      <c r="CZ30" s="92">
        <v>1</v>
      </c>
      <c r="DA30" s="92">
        <v>0.75</v>
      </c>
      <c r="DB30" s="92">
        <v>0.85</v>
      </c>
      <c r="DC30" s="92">
        <v>0.95</v>
      </c>
      <c r="DD30" s="92">
        <v>1</v>
      </c>
      <c r="DE30" s="82"/>
      <c r="DF30" s="82"/>
      <c r="DG30" s="83">
        <v>1</v>
      </c>
      <c r="DH30" s="83">
        <v>0.75</v>
      </c>
      <c r="DI30" s="83">
        <v>0.85</v>
      </c>
      <c r="DJ30" s="83">
        <v>0.95</v>
      </c>
      <c r="DK30" s="83">
        <v>1</v>
      </c>
      <c r="DL30" s="91"/>
      <c r="DM30" s="91"/>
      <c r="DN30" s="92">
        <v>1</v>
      </c>
      <c r="DO30" s="92">
        <v>0.75</v>
      </c>
      <c r="DP30" s="92">
        <v>0.85</v>
      </c>
      <c r="DQ30" s="92">
        <v>0.95</v>
      </c>
      <c r="DR30" s="92">
        <v>1</v>
      </c>
      <c r="DS30" s="82"/>
      <c r="DT30" s="82"/>
      <c r="DU30" s="83">
        <v>1</v>
      </c>
      <c r="DV30" s="83">
        <v>0.75</v>
      </c>
      <c r="DW30" s="83">
        <v>0.85</v>
      </c>
      <c r="DX30" s="83">
        <v>0.95</v>
      </c>
      <c r="DY30" s="83">
        <v>1</v>
      </c>
      <c r="DZ30" s="97"/>
      <c r="EA30" s="97"/>
      <c r="EB30" s="98">
        <v>1</v>
      </c>
      <c r="EC30" s="98">
        <v>0.75</v>
      </c>
      <c r="ED30" s="98">
        <v>0.85</v>
      </c>
      <c r="EE30" s="98">
        <v>0.95</v>
      </c>
      <c r="EF30" s="98">
        <v>1</v>
      </c>
      <c r="EG30" s="2"/>
    </row>
    <row r="31" spans="1:137" ht="15" customHeight="1">
      <c r="A31" s="186"/>
      <c r="P31" s="192"/>
      <c r="Q31" s="192"/>
      <c r="R31" s="192"/>
      <c r="V31" s="192"/>
      <c r="W31" s="192"/>
      <c r="X31" s="192"/>
      <c r="AB31" s="192"/>
      <c r="AC31" s="192"/>
      <c r="AD31" s="192"/>
      <c r="AE31" s="192"/>
      <c r="AF31" s="263"/>
      <c r="AG31" s="524" t="s">
        <v>55</v>
      </c>
      <c r="AH31" s="524"/>
      <c r="AI31" s="524"/>
      <c r="AJ31" s="524"/>
      <c r="AK31" s="524"/>
      <c r="AL31" s="524"/>
      <c r="AM31" s="524"/>
      <c r="AN31" s="524"/>
      <c r="AO31" s="524"/>
      <c r="AP31" s="524"/>
      <c r="AQ31" s="524"/>
      <c r="AR31" s="524"/>
      <c r="AS31" s="524"/>
      <c r="AT31" s="524"/>
      <c r="AU31" s="240"/>
      <c r="AV31" s="240"/>
      <c r="AW31" s="240"/>
      <c r="AX31" s="240"/>
      <c r="AY31" s="240"/>
      <c r="AZ31" s="240"/>
      <c r="BA31" s="240"/>
      <c r="BB31" s="240"/>
      <c r="BC31" s="240"/>
      <c r="BE31" s="5"/>
      <c r="BF31" s="5"/>
      <c r="BG31" s="5"/>
      <c r="BH31" s="5"/>
      <c r="BI31" s="5"/>
      <c r="BJ31" s="5"/>
      <c r="BK31" s="5"/>
      <c r="BL31" s="35"/>
      <c r="BM31" s="35"/>
      <c r="BN31" s="78"/>
      <c r="BO31" s="84" t="s">
        <v>68</v>
      </c>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2"/>
      <c r="CR31" s="82"/>
      <c r="CS31" s="85">
        <v>600000</v>
      </c>
      <c r="CT31" s="85">
        <v>275000</v>
      </c>
      <c r="CU31" s="85">
        <v>685000</v>
      </c>
      <c r="CV31" s="85">
        <v>1455000</v>
      </c>
      <c r="CW31" s="85">
        <v>1955000</v>
      </c>
      <c r="CX31" s="91"/>
      <c r="CY31" s="91"/>
      <c r="CZ31" s="93">
        <v>1100000</v>
      </c>
      <c r="DA31" s="93">
        <v>275000</v>
      </c>
      <c r="DB31" s="93">
        <v>685000</v>
      </c>
      <c r="DC31" s="93">
        <v>1455000</v>
      </c>
      <c r="DD31" s="93">
        <v>1955000</v>
      </c>
      <c r="DE31" s="82"/>
      <c r="DF31" s="82"/>
      <c r="DG31" s="85">
        <v>500000</v>
      </c>
      <c r="DH31" s="85">
        <v>175000</v>
      </c>
      <c r="DI31" s="85">
        <v>585000</v>
      </c>
      <c r="DJ31" s="85">
        <v>1355000</v>
      </c>
      <c r="DK31" s="85">
        <v>1855000</v>
      </c>
      <c r="DL31" s="91"/>
      <c r="DM31" s="91"/>
      <c r="DN31" s="93">
        <v>1000000</v>
      </c>
      <c r="DO31" s="93">
        <v>175000</v>
      </c>
      <c r="DP31" s="93">
        <v>585000</v>
      </c>
      <c r="DQ31" s="93">
        <v>1355000</v>
      </c>
      <c r="DR31" s="93">
        <v>1855000</v>
      </c>
      <c r="DS31" s="82"/>
      <c r="DT31" s="82"/>
      <c r="DU31" s="85">
        <v>400000</v>
      </c>
      <c r="DV31" s="85">
        <v>75000</v>
      </c>
      <c r="DW31" s="85">
        <v>485000</v>
      </c>
      <c r="DX31" s="85">
        <v>1255000</v>
      </c>
      <c r="DY31" s="85">
        <v>1755000</v>
      </c>
      <c r="DZ31" s="97"/>
      <c r="EA31" s="97"/>
      <c r="EB31" s="26">
        <v>900000</v>
      </c>
      <c r="EC31" s="26">
        <v>75000</v>
      </c>
      <c r="ED31" s="26">
        <v>485000</v>
      </c>
      <c r="EE31" s="26">
        <v>1255000</v>
      </c>
      <c r="EF31" s="26">
        <v>1755000</v>
      </c>
      <c r="EG31" s="2"/>
    </row>
    <row r="32" spans="1:137">
      <c r="A32" s="186"/>
      <c r="P32" s="258"/>
      <c r="Q32" s="258"/>
      <c r="R32" s="258"/>
      <c r="V32" s="258"/>
      <c r="W32" s="258"/>
      <c r="X32" s="258"/>
      <c r="AB32" s="258"/>
      <c r="AC32" s="258"/>
      <c r="AD32" s="258"/>
      <c r="AE32" s="258"/>
      <c r="AF32" s="264"/>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I32" s="5"/>
      <c r="BJ32" s="5"/>
      <c r="BK32" s="5"/>
      <c r="BL32" s="35"/>
      <c r="BM32" s="35"/>
      <c r="BN32" s="78"/>
      <c r="BO32" s="587" t="s">
        <v>69</v>
      </c>
      <c r="BP32" s="587"/>
      <c r="BQ32" s="587"/>
      <c r="BR32" s="587"/>
      <c r="BS32" s="587"/>
      <c r="BT32" s="587"/>
      <c r="BU32" s="587"/>
      <c r="BV32" s="587"/>
      <c r="BW32" s="587"/>
      <c r="BX32" s="587"/>
      <c r="BY32" s="587"/>
      <c r="BZ32" s="587"/>
      <c r="CA32" s="587"/>
      <c r="CB32" s="587"/>
      <c r="CC32" s="587"/>
      <c r="CD32" s="587"/>
      <c r="CE32" s="587"/>
      <c r="CF32" s="587"/>
      <c r="CG32" s="587"/>
      <c r="CH32" s="587"/>
      <c r="CI32" s="587"/>
      <c r="CJ32" s="587"/>
      <c r="CK32" s="587"/>
      <c r="CL32" s="587"/>
      <c r="CM32" s="87"/>
      <c r="CN32" s="87"/>
      <c r="CO32" s="81"/>
      <c r="CP32" s="81"/>
      <c r="CQ32" s="579" t="s">
        <v>41</v>
      </c>
      <c r="CR32" s="579"/>
      <c r="CS32" s="579"/>
      <c r="CT32" s="579"/>
      <c r="CU32" s="579"/>
      <c r="CV32" s="88">
        <v>10000000</v>
      </c>
      <c r="CW32" s="82" t="s">
        <v>42</v>
      </c>
      <c r="CX32" s="569" t="s">
        <v>41</v>
      </c>
      <c r="CY32" s="569"/>
      <c r="CZ32" s="569"/>
      <c r="DA32" s="569"/>
      <c r="DB32" s="569"/>
      <c r="DC32" s="94">
        <v>10000000</v>
      </c>
      <c r="DD32" s="91" t="s">
        <v>42</v>
      </c>
      <c r="DE32" s="570" t="str">
        <f>"公的年金等にかかる雑所得以外の所得に係る合計所得金額が"&amp;TEXT(CV32,"#,##0")&amp;"円以上"</f>
        <v>公的年金等にかかる雑所得以外の所得に係る合計所得金額が10,000,000円以上</v>
      </c>
      <c r="DF32" s="570"/>
      <c r="DG32" s="570"/>
      <c r="DH32" s="570"/>
      <c r="DI32" s="570"/>
      <c r="DJ32" s="88">
        <v>20000000</v>
      </c>
      <c r="DK32" s="82" t="s">
        <v>42</v>
      </c>
      <c r="DL32" s="571" t="str">
        <f>"公的年金等にかかる雑所得以外の所得に係る合計所得金額が"&amp;TEXT(DC32,"#,##0")&amp;"円以上"</f>
        <v>公的年金等にかかる雑所得以外の所得に係る合計所得金額が10,000,000円以上</v>
      </c>
      <c r="DM32" s="571"/>
      <c r="DN32" s="571"/>
      <c r="DO32" s="571"/>
      <c r="DP32" s="571"/>
      <c r="DQ32" s="94">
        <v>20000000</v>
      </c>
      <c r="DR32" s="91" t="s">
        <v>42</v>
      </c>
      <c r="DS32" s="579" t="s">
        <v>43</v>
      </c>
      <c r="DT32" s="579"/>
      <c r="DU32" s="579"/>
      <c r="DV32" s="579"/>
      <c r="DW32" s="579"/>
      <c r="DX32" s="88">
        <v>20000000</v>
      </c>
      <c r="DY32" s="82" t="s">
        <v>44</v>
      </c>
      <c r="DZ32" s="572" t="s">
        <v>43</v>
      </c>
      <c r="EA32" s="573"/>
      <c r="EB32" s="573"/>
      <c r="EC32" s="573"/>
      <c r="ED32" s="573"/>
      <c r="EE32" s="99">
        <v>20000000</v>
      </c>
      <c r="EF32" s="100" t="s">
        <v>44</v>
      </c>
      <c r="EG32" s="2"/>
    </row>
    <row r="33" spans="1:139" ht="21" customHeight="1" thickBot="1">
      <c r="A33" s="719" t="s">
        <v>127</v>
      </c>
      <c r="B33" s="720"/>
      <c r="C33" s="720"/>
      <c r="D33" s="721"/>
      <c r="E33" s="685" t="s">
        <v>138</v>
      </c>
      <c r="F33" s="685"/>
      <c r="G33" s="685"/>
      <c r="H33" s="685"/>
      <c r="I33" s="685"/>
      <c r="J33" s="685"/>
      <c r="K33" s="685"/>
      <c r="L33" s="685"/>
      <c r="M33" s="686"/>
      <c r="N33" s="687" t="s">
        <v>139</v>
      </c>
      <c r="O33" s="688"/>
      <c r="P33" s="688"/>
      <c r="Q33" s="688"/>
      <c r="R33" s="688"/>
      <c r="S33" s="688"/>
      <c r="T33" s="688"/>
      <c r="U33" s="688"/>
      <c r="V33" s="689"/>
      <c r="W33" s="690" t="s">
        <v>140</v>
      </c>
      <c r="X33" s="691"/>
      <c r="Y33" s="691"/>
      <c r="Z33" s="691"/>
      <c r="AA33" s="691"/>
      <c r="AB33" s="691"/>
      <c r="AC33" s="691"/>
      <c r="AD33" s="691"/>
      <c r="AE33" s="692"/>
      <c r="AF33" s="264"/>
      <c r="AG33" s="239">
        <v>1</v>
      </c>
      <c r="AH33" s="333" t="s">
        <v>34</v>
      </c>
      <c r="AI33" s="333"/>
      <c r="AJ33" s="333"/>
      <c r="AK33" s="333"/>
      <c r="AL33" s="333"/>
      <c r="AM33" s="333"/>
      <c r="AN33" s="333"/>
      <c r="AO33" s="333"/>
      <c r="AP33" s="333"/>
      <c r="AQ33" s="333"/>
      <c r="AR33" s="333"/>
      <c r="AS33" s="240"/>
      <c r="AT33" s="240"/>
      <c r="AU33" s="240"/>
      <c r="AV33" s="240"/>
      <c r="AW33" s="240"/>
      <c r="AX33" s="240"/>
      <c r="AY33" s="240"/>
      <c r="AZ33" s="240"/>
      <c r="BA33" s="240"/>
      <c r="BB33" s="240"/>
      <c r="BC33" s="240"/>
      <c r="BD33" s="240"/>
      <c r="BE33" s="240"/>
      <c r="BF33" s="240"/>
      <c r="BG33" s="240"/>
      <c r="BH33" s="240"/>
      <c r="BI33" s="240"/>
      <c r="BJ33" s="240"/>
      <c r="BK33" s="240"/>
      <c r="BL33" s="35"/>
      <c r="BM33" s="35"/>
      <c r="BN33" s="78"/>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9">
        <v>64</v>
      </c>
      <c r="CR33" s="86">
        <v>0</v>
      </c>
      <c r="CS33" s="86">
        <f>CR34+1</f>
        <v>600001</v>
      </c>
      <c r="CT33" s="86">
        <f>CS34+1</f>
        <v>1300000</v>
      </c>
      <c r="CU33" s="86">
        <f>CT34+1</f>
        <v>4100000</v>
      </c>
      <c r="CV33" s="86">
        <f>CU34+1</f>
        <v>7700000</v>
      </c>
      <c r="CW33" s="86">
        <f>CV34+1</f>
        <v>10000000</v>
      </c>
      <c r="CX33" s="95">
        <v>65</v>
      </c>
      <c r="CY33" s="26">
        <v>0</v>
      </c>
      <c r="CZ33" s="26">
        <f>CY34+1</f>
        <v>1100001</v>
      </c>
      <c r="DA33" s="26">
        <f>CZ34+1</f>
        <v>3300000</v>
      </c>
      <c r="DB33" s="26">
        <f>DA34+1</f>
        <v>4100000</v>
      </c>
      <c r="DC33" s="26">
        <f>DB34+1</f>
        <v>7700000</v>
      </c>
      <c r="DD33" s="26">
        <f>DC34+1</f>
        <v>10000000</v>
      </c>
      <c r="DE33" s="89">
        <v>64</v>
      </c>
      <c r="DF33" s="86">
        <v>0</v>
      </c>
      <c r="DG33" s="86">
        <f>DF34+1</f>
        <v>600001</v>
      </c>
      <c r="DH33" s="86">
        <f>DG34+1</f>
        <v>1300000</v>
      </c>
      <c r="DI33" s="86">
        <f>DH34+1</f>
        <v>4100000</v>
      </c>
      <c r="DJ33" s="86">
        <f>DI34+1</f>
        <v>7700000</v>
      </c>
      <c r="DK33" s="86">
        <f>DJ34+1</f>
        <v>10000000</v>
      </c>
      <c r="DL33" s="95">
        <v>65</v>
      </c>
      <c r="DM33" s="26">
        <v>0</v>
      </c>
      <c r="DN33" s="26">
        <f>DM34+1</f>
        <v>1100001</v>
      </c>
      <c r="DO33" s="26">
        <f>DN34+1</f>
        <v>3300000</v>
      </c>
      <c r="DP33" s="26">
        <f>DO34+1</f>
        <v>4100000</v>
      </c>
      <c r="DQ33" s="26">
        <f>DP34+1</f>
        <v>7700000</v>
      </c>
      <c r="DR33" s="26">
        <f>DQ34+1</f>
        <v>10000000</v>
      </c>
      <c r="DS33" s="89">
        <v>64</v>
      </c>
      <c r="DT33" s="86">
        <v>0</v>
      </c>
      <c r="DU33" s="86">
        <f>DT34+1</f>
        <v>600001</v>
      </c>
      <c r="DV33" s="86">
        <f>DU34+1</f>
        <v>1300000</v>
      </c>
      <c r="DW33" s="86">
        <f>DV34+1</f>
        <v>4100000</v>
      </c>
      <c r="DX33" s="86">
        <f>DW34+1</f>
        <v>7700000</v>
      </c>
      <c r="DY33" s="86">
        <f>DX34+1</f>
        <v>10000000</v>
      </c>
      <c r="DZ33" s="95">
        <v>65</v>
      </c>
      <c r="EA33" s="26">
        <v>0</v>
      </c>
      <c r="EB33" s="26">
        <f>EA34+1</f>
        <v>1100001</v>
      </c>
      <c r="EC33" s="26">
        <f>EB34+1</f>
        <v>3300000</v>
      </c>
      <c r="ED33" s="26">
        <f>EC34+1</f>
        <v>4100000</v>
      </c>
      <c r="EE33" s="26">
        <f>ED34+1</f>
        <v>7700000</v>
      </c>
      <c r="EF33" s="26">
        <f>EE34+1</f>
        <v>10000000</v>
      </c>
      <c r="EG33" s="2"/>
    </row>
    <row r="34" spans="1:139" ht="17.25" customHeight="1" thickBot="1">
      <c r="A34" s="722"/>
      <c r="B34" s="723"/>
      <c r="C34" s="723"/>
      <c r="D34" s="724"/>
      <c r="E34" s="734" t="s">
        <v>133</v>
      </c>
      <c r="F34" s="402"/>
      <c r="G34" s="402"/>
      <c r="H34" s="402" t="s">
        <v>134</v>
      </c>
      <c r="I34" s="402"/>
      <c r="J34" s="402"/>
      <c r="K34" s="660" t="s">
        <v>136</v>
      </c>
      <c r="L34" s="661"/>
      <c r="M34" s="662"/>
      <c r="N34" s="358" t="s">
        <v>133</v>
      </c>
      <c r="O34" s="358"/>
      <c r="P34" s="358"/>
      <c r="Q34" s="358" t="s">
        <v>134</v>
      </c>
      <c r="R34" s="358"/>
      <c r="S34" s="358"/>
      <c r="T34" s="663" t="s">
        <v>137</v>
      </c>
      <c r="U34" s="664"/>
      <c r="V34" s="665"/>
      <c r="W34" s="356" t="s">
        <v>133</v>
      </c>
      <c r="X34" s="356"/>
      <c r="Y34" s="356"/>
      <c r="Z34" s="356" t="s">
        <v>134</v>
      </c>
      <c r="AA34" s="356"/>
      <c r="AB34" s="356"/>
      <c r="AC34" s="503" t="s">
        <v>135</v>
      </c>
      <c r="AD34" s="504"/>
      <c r="AE34" s="505"/>
      <c r="AF34" s="264"/>
      <c r="AG34" s="521" t="s">
        <v>83</v>
      </c>
      <c r="AH34" s="402"/>
      <c r="AI34" s="402" t="s">
        <v>31</v>
      </c>
      <c r="AJ34" s="402"/>
      <c r="AK34" s="402" t="s">
        <v>0</v>
      </c>
      <c r="AL34" s="402"/>
      <c r="AM34" s="402"/>
      <c r="AN34" s="402" t="s">
        <v>57</v>
      </c>
      <c r="AO34" s="402"/>
      <c r="AP34" s="402"/>
      <c r="AQ34" s="402" t="s">
        <v>58</v>
      </c>
      <c r="AR34" s="402"/>
      <c r="AS34" s="402"/>
      <c r="AT34" s="402" t="s">
        <v>22</v>
      </c>
      <c r="AU34" s="402"/>
      <c r="AV34" s="402" t="s">
        <v>134</v>
      </c>
      <c r="AW34" s="402"/>
      <c r="AX34" s="402"/>
      <c r="AY34" s="402"/>
      <c r="AZ34" s="402"/>
      <c r="BA34" s="402"/>
      <c r="BB34" s="402" t="s">
        <v>88</v>
      </c>
      <c r="BC34" s="402"/>
      <c r="BD34" s="402"/>
      <c r="BM34" s="35"/>
      <c r="BN34" s="78"/>
      <c r="BO34" s="596" t="s">
        <v>83</v>
      </c>
      <c r="BP34" s="596"/>
      <c r="BQ34" s="591" t="s">
        <v>1</v>
      </c>
      <c r="BR34" s="591"/>
      <c r="BS34" s="591"/>
      <c r="BT34" s="591" t="s">
        <v>2</v>
      </c>
      <c r="BU34" s="591"/>
      <c r="BV34" s="588" t="s">
        <v>35</v>
      </c>
      <c r="BW34" s="589"/>
      <c r="BX34" s="590"/>
      <c r="BY34" s="588" t="s">
        <v>36</v>
      </c>
      <c r="BZ34" s="589"/>
      <c r="CA34" s="590"/>
      <c r="CB34" s="588" t="s">
        <v>37</v>
      </c>
      <c r="CC34" s="589"/>
      <c r="CD34" s="590"/>
      <c r="CE34" s="588" t="s">
        <v>38</v>
      </c>
      <c r="CF34" s="589"/>
      <c r="CG34" s="590"/>
      <c r="CH34" s="588" t="s">
        <v>39</v>
      </c>
      <c r="CI34" s="589"/>
      <c r="CJ34" s="590"/>
      <c r="CK34" s="588" t="s">
        <v>0</v>
      </c>
      <c r="CL34" s="589"/>
      <c r="CM34" s="590"/>
      <c r="CN34" s="81"/>
      <c r="CO34" s="81"/>
      <c r="CP34" s="81"/>
      <c r="CQ34" s="279">
        <v>45292</v>
      </c>
      <c r="CR34" s="101">
        <v>600000</v>
      </c>
      <c r="CS34" s="101">
        <v>1299999</v>
      </c>
      <c r="CT34" s="101">
        <v>4099999</v>
      </c>
      <c r="CU34" s="101">
        <v>7699999</v>
      </c>
      <c r="CV34" s="101">
        <v>9999999</v>
      </c>
      <c r="CW34" s="101"/>
      <c r="CX34" s="281">
        <f>$CQ$34</f>
        <v>45292</v>
      </c>
      <c r="CY34" s="28">
        <v>1100000</v>
      </c>
      <c r="CZ34" s="28">
        <v>3299999</v>
      </c>
      <c r="DA34" s="28">
        <v>4099999</v>
      </c>
      <c r="DB34" s="28">
        <v>7699999</v>
      </c>
      <c r="DC34" s="28">
        <v>9999999</v>
      </c>
      <c r="DD34" s="28"/>
      <c r="DE34" s="281">
        <f>$CQ$34</f>
        <v>45292</v>
      </c>
      <c r="DF34" s="101">
        <v>600000</v>
      </c>
      <c r="DG34" s="101">
        <v>1299999</v>
      </c>
      <c r="DH34" s="101">
        <v>4099999</v>
      </c>
      <c r="DI34" s="101">
        <v>7699999</v>
      </c>
      <c r="DJ34" s="101">
        <v>9999999</v>
      </c>
      <c r="DK34" s="101"/>
      <c r="DL34" s="281">
        <f>$CQ$34</f>
        <v>45292</v>
      </c>
      <c r="DM34" s="28">
        <v>1100000</v>
      </c>
      <c r="DN34" s="28">
        <v>3299999</v>
      </c>
      <c r="DO34" s="28">
        <v>4099999</v>
      </c>
      <c r="DP34" s="28">
        <v>7699999</v>
      </c>
      <c r="DQ34" s="28">
        <v>9999999</v>
      </c>
      <c r="DR34" s="28"/>
      <c r="DS34" s="281">
        <f>$CQ$34</f>
        <v>45292</v>
      </c>
      <c r="DT34" s="101">
        <v>600000</v>
      </c>
      <c r="DU34" s="101">
        <v>1299999</v>
      </c>
      <c r="DV34" s="101">
        <v>4099999</v>
      </c>
      <c r="DW34" s="101">
        <v>7699999</v>
      </c>
      <c r="DX34" s="101">
        <v>9999999</v>
      </c>
      <c r="DY34" s="101"/>
      <c r="DZ34" s="281">
        <f>$CQ$34</f>
        <v>45292</v>
      </c>
      <c r="EA34" s="28">
        <v>1100000</v>
      </c>
      <c r="EB34" s="28">
        <v>3299999</v>
      </c>
      <c r="EC34" s="28">
        <v>4099999</v>
      </c>
      <c r="ED34" s="28">
        <v>7699999</v>
      </c>
      <c r="EE34" s="28">
        <v>9999999</v>
      </c>
      <c r="EF34" s="28"/>
      <c r="EG34" s="2"/>
    </row>
    <row r="35" spans="1:139" ht="17.25" customHeight="1">
      <c r="A35" s="274" t="s">
        <v>23</v>
      </c>
      <c r="B35" s="468" t="str">
        <f>C12</f>
        <v>世帯主</v>
      </c>
      <c r="C35" s="469"/>
      <c r="D35" s="470"/>
      <c r="E35" s="514">
        <f t="shared" ref="E35:E42" si="36">BR12</f>
        <v>32331</v>
      </c>
      <c r="F35" s="514"/>
      <c r="G35" s="514"/>
      <c r="H35" s="710">
        <f t="shared" ref="H35:H42" si="37">IF(AV35="","",AV35-BB35)</f>
        <v>27840</v>
      </c>
      <c r="I35" s="711"/>
      <c r="J35" s="712"/>
      <c r="K35" s="485" t="str">
        <f>IF(I12&lt;=6,"",IF(AV35="","",""))</f>
        <v/>
      </c>
      <c r="L35" s="486"/>
      <c r="M35" s="487"/>
      <c r="N35" s="696">
        <f t="shared" ref="N35:N42" si="38">BT12</f>
        <v>12651</v>
      </c>
      <c r="O35" s="696"/>
      <c r="P35" s="696"/>
      <c r="Q35" s="655">
        <f t="shared" ref="Q35:Q42" si="39">IF(AV48="","",AV48-BB48)</f>
        <v>11040</v>
      </c>
      <c r="R35" s="656"/>
      <c r="S35" s="657"/>
      <c r="T35" s="482" t="str">
        <f>IF(I12&lt;=6,"",IF(AV48="","",""))</f>
        <v/>
      </c>
      <c r="U35" s="483"/>
      <c r="V35" s="484"/>
      <c r="W35" s="339" t="str">
        <f t="shared" ref="W35:W42" si="40">BV12</f>
        <v/>
      </c>
      <c r="X35" s="339"/>
      <c r="Y35" s="339"/>
      <c r="Z35" s="716" t="str">
        <f>IF(AV61="","",AV61-BB61)</f>
        <v/>
      </c>
      <c r="AA35" s="717"/>
      <c r="AB35" s="718"/>
      <c r="AC35" s="693" t="str">
        <f>IF(AV61="","","")</f>
        <v/>
      </c>
      <c r="AD35" s="694"/>
      <c r="AE35" s="695"/>
      <c r="AF35" s="264"/>
      <c r="AG35" s="522" t="s">
        <v>23</v>
      </c>
      <c r="AH35" s="523"/>
      <c r="AI35" s="403">
        <f t="shared" ref="AI35:AI42" si="41">IF(C12="","",IF(C12="擬制世帯主",0,DG12))</f>
        <v>12</v>
      </c>
      <c r="AJ35" s="403"/>
      <c r="AK35" s="405">
        <f>IF(C12="擬制世帯主","",Z12)</f>
        <v>898567.75</v>
      </c>
      <c r="AL35" s="405"/>
      <c r="AM35" s="405"/>
      <c r="AN35" s="404">
        <f t="shared" ref="AN35:AN42" si="42">IF(C12="擬制世帯主","",IF(ISERROR(EA12*-1),"",EA12*-1))</f>
        <v>-430000</v>
      </c>
      <c r="AO35" s="404"/>
      <c r="AP35" s="404"/>
      <c r="AQ35" s="405">
        <f>IF(AK35="","",MAX(AK35+AN35,0))</f>
        <v>468567.75</v>
      </c>
      <c r="AR35" s="405"/>
      <c r="AS35" s="405"/>
      <c r="AT35" s="537" t="s">
        <v>85</v>
      </c>
      <c r="AU35" s="537"/>
      <c r="AV35" s="514">
        <f t="shared" ref="AV35:AV42" si="43">BX12</f>
        <v>34800</v>
      </c>
      <c r="AW35" s="514"/>
      <c r="AX35" s="514"/>
      <c r="AY35" s="405">
        <f t="shared" ref="AY35:AY42" si="44">IF(ISERROR(E35+AV35-BB35),"",E35+AV35-BB35)</f>
        <v>60171</v>
      </c>
      <c r="AZ35" s="405"/>
      <c r="BA35" s="405"/>
      <c r="BB35" s="405">
        <f t="shared" ref="BB35:BB42" si="45">CD12</f>
        <v>6960</v>
      </c>
      <c r="BC35" s="405"/>
      <c r="BD35" s="405"/>
      <c r="BM35" s="35"/>
      <c r="BN35" s="78"/>
      <c r="BO35" s="529" t="s">
        <v>23</v>
      </c>
      <c r="BP35" s="529"/>
      <c r="BQ35" s="567">
        <f t="shared" ref="BQ35:BQ42" si="46">IF(F12="","",F12)</f>
        <v>21916</v>
      </c>
      <c r="BR35" s="567"/>
      <c r="BS35" s="567"/>
      <c r="BT35" s="568">
        <f t="shared" ref="BT35:BT42" si="47">IF(I12=0,0,IF(BQ35="","",DATEDIF(BQ35,$CQ$34,"y")))</f>
        <v>64</v>
      </c>
      <c r="BU35" s="568"/>
      <c r="BV35" s="539">
        <f t="shared" ref="BV35:BV42" si="48">IF(K12="",0,K12)</f>
        <v>0</v>
      </c>
      <c r="BW35" s="539"/>
      <c r="BX35" s="539"/>
      <c r="BY35" s="539">
        <f t="shared" ref="BY35:BY42" si="49">N12</f>
        <v>0</v>
      </c>
      <c r="BZ35" s="539"/>
      <c r="CA35" s="539"/>
      <c r="CB35" s="539">
        <f t="shared" ref="CB35:CB42" si="50">IF(Q12="","",Q12)</f>
        <v>1564757</v>
      </c>
      <c r="CC35" s="539"/>
      <c r="CD35" s="539"/>
      <c r="CE35" s="534">
        <f>IF(BT35&gt;=$CD$44,IF(CB35="","",IF(SUM(CQ35:EF35)-$CG$44&lt;0,0,SUM(CQ35:EF35)-$CG$44)),IF(CB35="","",SUM(CQ35:EF35)))</f>
        <v>898567.75</v>
      </c>
      <c r="CF35" s="534"/>
      <c r="CG35" s="534"/>
      <c r="CH35" s="539">
        <f t="shared" ref="CH35:CH42" si="51">IF(W12="",0,W12)</f>
        <v>0</v>
      </c>
      <c r="CI35" s="539"/>
      <c r="CJ35" s="539"/>
      <c r="CK35" s="539">
        <f t="shared" ref="CK35:CK42" si="52">IF(BY35="",0,BY35)+IF(CE35="",0,CE35)+IF(CH35="",0,CH35)</f>
        <v>898567.75</v>
      </c>
      <c r="CL35" s="539"/>
      <c r="CM35" s="539"/>
      <c r="CN35" s="282"/>
      <c r="CO35" s="81"/>
      <c r="CP35" s="283"/>
      <c r="CQ35" s="104" t="str">
        <f>IF($CB$35="","",IF(AND($BY$35+$CH$35&lt;=CV32,BT35&lt;=CQ33,$CB$35&gt;0),"○","×"))</f>
        <v>○</v>
      </c>
      <c r="CR35" s="86">
        <f>IF(CB35="","",IF(CQ35="×",0,IF(AND(CB35&gt;=$CR$33,CB35&lt;=$CR$34),0,0)))</f>
        <v>0</v>
      </c>
      <c r="CS35" s="86">
        <f>IF(CB35="","",IF(CQ35="×",0,IF(AND(CB35&gt;=$CS$33,CB35&lt;=$CS$34),CB35*$CS$30-$CS$31,0)))</f>
        <v>0</v>
      </c>
      <c r="CT35" s="86">
        <f>IF(CB35="","",IF(CQ35="×",0,IF(AND(CB35&gt;=$CT$33,CB35&lt;=$CT$34),CB35*$CT$30-$CT$31,0)))</f>
        <v>898567.75</v>
      </c>
      <c r="CU35" s="86">
        <f>IF(CB35="","",IF(CQ35="×",0,IF(AND(CB35&gt;=$CU$33,CB35&lt;=$CU$34),CB35*$CU$30-$CU$31,0)))</f>
        <v>0</v>
      </c>
      <c r="CV35" s="86">
        <f>IF(CB35="","",IF(CQ35="×",0,IF(AND(CB35&gt;=$CV$33,CB35&lt;=$CV$34),CB35*$CV$30-$CV$31,0)))</f>
        <v>0</v>
      </c>
      <c r="CW35" s="86">
        <f>IF(CB35="","",IF(CQ35="×",0,IF(CB35&gt;=$CW$33,CB35*$CW$30-$CW$31,0)))</f>
        <v>0</v>
      </c>
      <c r="CX35" s="103" t="str">
        <f>IF(CB35="","",IF(AND(BY35+CH35&lt;=$DC$32,BT35&gt;=$CX$33,CB35&gt;0),"○","×"))</f>
        <v>×</v>
      </c>
      <c r="CY35" s="26">
        <f>IF(CB35="","",IF(CX35="×",0,IF(AND(CB35&gt;=$CY$33,CB35&lt;=$CY$34),0,0)))</f>
        <v>0</v>
      </c>
      <c r="CZ35" s="26">
        <f>IF(CB35="","",IF(CX35="×",0,IF(AND(CB35&gt;=$CZ$33,CB35&lt;=$CZ$34),CB35*$CZ$30-$CZ$31,0)))</f>
        <v>0</v>
      </c>
      <c r="DA35" s="26">
        <f>IF(CB35="","",IF(CX35="×",0,IF(AND(CB35&gt;=$DA$33,CB35&lt;=$DA$34),CB35*$DA$30-$DA$31,0)))</f>
        <v>0</v>
      </c>
      <c r="DB35" s="26">
        <f>IF(CB35="","",IF(CX35="×",0,IF(AND(CB35&gt;=$DB$33,CB35&lt;=$DB$34),CB35*$DB$30-$DB$31,0)))</f>
        <v>0</v>
      </c>
      <c r="DC35" s="26">
        <f>IF(CB35="","",IF(CX35="×",0,IF(AND(CB35&gt;=$DC$33,CB35&lt;=$DC$34),CB35*$DC$30-$DC$31,0)))</f>
        <v>0</v>
      </c>
      <c r="DD35" s="26">
        <f>IF(CB35="","",IF(CX35="×",0,IF(CB35&gt;=$DD$33,CB35*$DD$30-$DD$31,0)))</f>
        <v>0</v>
      </c>
      <c r="DE35" s="104" t="str">
        <f>IF(CB35="","",IF(AND(BY35+CH35&lt;=$DJ$32,BT35&lt;=$DE$33,CB35&gt;0,BY35+CH35&gt;$CV$32),"○","×"))</f>
        <v>×</v>
      </c>
      <c r="DF35" s="86">
        <f>IF(CB35="","",IF(DE35="×",0,IF(AND(CB35&gt;=$DF$33,CB35&lt;=$DF$34),0,0)))</f>
        <v>0</v>
      </c>
      <c r="DG35" s="86">
        <f>IF(CB35="","",IF(DE35="×",0,IF(AND(CB35&gt;=$DG$33,CB35&lt;=$DG$34),CB35*$DG$30-$DG$31,0)))</f>
        <v>0</v>
      </c>
      <c r="DH35" s="86">
        <f>IF(CB35="","",IF(DE35="×",0,IF(AND(CB35&gt;=$DH$33,CB35&lt;=$DH$34),CB35*$DH$30-$DH$31,0)))</f>
        <v>0</v>
      </c>
      <c r="DI35" s="86">
        <f>IF(CB35="","",IF(DE35="×",0,IF(AND(CB35&gt;=$DI$33,CB35&lt;=$DI$34),CB35*$DI$30-$DI$31,0)))</f>
        <v>0</v>
      </c>
      <c r="DJ35" s="86">
        <f>IF(CB35="","",IF(DE35="×",0,IF(AND(CB35&gt;=$DJ$33,CB35&lt;=$DJ$34),CB35*$DJ$30-$DJ$31,0)))</f>
        <v>0</v>
      </c>
      <c r="DK35" s="86">
        <f>IF(CB35="","",IF(DE35="×",0,IF(CB35&gt;=$DK$33,CB35*$DK$30-$DK$31,0)))</f>
        <v>0</v>
      </c>
      <c r="DL35" s="103" t="str">
        <f>IF(CB35="","",IF(AND(BY35+CH35&lt;=$DQ$32,BT35&gt;=$DL$33,CB35&gt;0,BY35+CH35&gt;$DC$32),"○","×"))</f>
        <v>×</v>
      </c>
      <c r="DM35" s="26">
        <f>IF(CB35="","",IF(DL35="×",0,IF(AND(CB35&gt;=$DM$33,CB35&lt;=$DM$34),0,0)))</f>
        <v>0</v>
      </c>
      <c r="DN35" s="26">
        <f>IF(CB35="","",IF(DL35="×",0,IF(AND(CB35&gt;=$DN$33,CB35&lt;=$DN$34),CB35*$DN$30-$DN$31,0)))</f>
        <v>0</v>
      </c>
      <c r="DO35" s="26">
        <f>IF(CB35="","",IF(DL35="×",0,IF(AND(CB35&gt;=$DO$33,CB35&lt;=$DO$34),CB35*$DO$30-$DO$31,0)))</f>
        <v>0</v>
      </c>
      <c r="DP35" s="26">
        <f>IF(CB35="","",IF(DL35="×",0,IF(AND(CB35&gt;=$DP$33,CB35&lt;=$DP$34),CB35*$DP$30-$DP$31,0)))</f>
        <v>0</v>
      </c>
      <c r="DQ35" s="26">
        <f>IF(CB35="","",IF(DL35="×",0,IF(AND(CB35&gt;=$DQ$33,CB35&lt;=$DQ$34),CB35*$DQ$30-$DQ$31,0)))</f>
        <v>0</v>
      </c>
      <c r="DR35" s="26">
        <f>IF(CB35="","",IF(DL35="×",0,IF(CB35&gt;=$DR$33,CB35*$DR$30-$DR$31,0)))</f>
        <v>0</v>
      </c>
      <c r="DS35" s="104" t="str">
        <f>IF(CB35="","",IF(AND(BT35&lt;=$DS$33,CB35&gt;0,BY35+CH35&gt;$DX$32),"○","×"))</f>
        <v>×</v>
      </c>
      <c r="DT35" s="86">
        <f>IF(CB35="","",IF(DS35="×",0,IF(AND(CB35&gt;=$DT$33,CB35&lt;=$DT$34),0,0)))</f>
        <v>0</v>
      </c>
      <c r="DU35" s="86">
        <f>IF(CB35="","",IF(DS35="×",0,IF(AND(CB35&gt;=$DU$33,CB35&lt;=$DU$34),CB35*$DU$30-$DU$31,0)))</f>
        <v>0</v>
      </c>
      <c r="DV35" s="86">
        <f>IF(CB35="","",IF(DS35="×",0,IF(AND(CB35&gt;=$DV$33,CB35&lt;=$DV$34),CB35*$DV$30-$DV$31,0)))</f>
        <v>0</v>
      </c>
      <c r="DW35" s="86">
        <f>IF(CB35="","",IF(DS35="×",0,IF(AND(CB35&gt;=$DW$33,CB35&lt;=$DW$34),CB35*$DW$30-$DW$31,0)))</f>
        <v>0</v>
      </c>
      <c r="DX35" s="86">
        <f>IF(CB35="","",IF(DS35="×",0,IF(AND(CB35&gt;=$DX$33,CB35&lt;=$DX$34),CB35*$DX$30-$DX$31,0)))</f>
        <v>0</v>
      </c>
      <c r="DY35" s="86">
        <f>IF(CB35="","",IF(DS35="×",0,IF(CB35&gt;=$DY$33,CB35*$DY$30-$DY$31,0)))</f>
        <v>0</v>
      </c>
      <c r="DZ35" s="54" t="str">
        <f>IF(CB35="","",IF(AND(BT35&gt;=$DZ$33,CB35&gt;0,BY35+CH35&gt;$EE$32),"○","×"))</f>
        <v>×</v>
      </c>
      <c r="EA35" s="26">
        <f>IF(CB35="","",IF(DZ35="×",0,IF(AND(CB35&gt;=$EA$33,CB35&lt;=$EA$34),0,0)))</f>
        <v>0</v>
      </c>
      <c r="EB35" s="26">
        <f>IF(CB35="","",IF(DZ35="×",0,IF(AND(CB35&gt;=$EB$33,CB35&lt;=$EB$34),CB35*$EB$30-$EB$31,0)))</f>
        <v>0</v>
      </c>
      <c r="EC35" s="26">
        <f>IF(CB35="","",IF(DZ35="×",0,IF(AND(CB35&gt;=$EC$33,CB35&lt;=$EC$34),CB35*$EC$30-$EC$31,0)))</f>
        <v>0</v>
      </c>
      <c r="ED35" s="26">
        <f>IF(CB35="","",IF(DZ35="×",0,IF(AND(CB35&gt;=$ED$33,CB35&lt;=$ED$34),CB35*$ED$30-$ED$31,0)))</f>
        <v>0</v>
      </c>
      <c r="EE35" s="26">
        <f>IF(CB35="","",IF(DZ35="×",0,IF(AND(CB35&gt;=$EE$33,CB35&lt;=$EE$34),CB35*$EE$30-$EE$31,0)))</f>
        <v>0</v>
      </c>
      <c r="EF35" s="26">
        <f>IF(CB35="","",IF(DZ35="×",0,IF(CB35&gt;=$EF$33,CB35*$EF$30-$EF$31,0)))</f>
        <v>0</v>
      </c>
      <c r="EG35" s="2"/>
    </row>
    <row r="36" spans="1:139" ht="17.25" customHeight="1">
      <c r="A36" s="274" t="s">
        <v>24</v>
      </c>
      <c r="B36" s="468">
        <f t="shared" ref="B36:B39" si="53">C13</f>
        <v>0</v>
      </c>
      <c r="C36" s="469"/>
      <c r="D36" s="470"/>
      <c r="E36" s="398" t="str">
        <f t="shared" si="36"/>
        <v/>
      </c>
      <c r="F36" s="398"/>
      <c r="G36" s="398"/>
      <c r="H36" s="713" t="str">
        <f t="shared" si="37"/>
        <v/>
      </c>
      <c r="I36" s="714"/>
      <c r="J36" s="715"/>
      <c r="K36" s="485" t="str">
        <f t="shared" ref="K36:K42" si="54">IF(I13&lt;=6,"",IF(AV36="","",""))</f>
        <v/>
      </c>
      <c r="L36" s="486"/>
      <c r="M36" s="487"/>
      <c r="N36" s="366" t="str">
        <f t="shared" si="38"/>
        <v/>
      </c>
      <c r="O36" s="366"/>
      <c r="P36" s="366"/>
      <c r="Q36" s="496" t="str">
        <f t="shared" si="39"/>
        <v/>
      </c>
      <c r="R36" s="497"/>
      <c r="S36" s="498"/>
      <c r="T36" s="482" t="str">
        <f t="shared" ref="T36:T42" si="55">IF(I13&lt;=6,"",IF(AV49="","",""))</f>
        <v/>
      </c>
      <c r="U36" s="483"/>
      <c r="V36" s="484"/>
      <c r="W36" s="326" t="str">
        <f t="shared" si="40"/>
        <v/>
      </c>
      <c r="X36" s="326"/>
      <c r="Y36" s="326"/>
      <c r="Z36" s="471" t="str">
        <f t="shared" ref="Z36:Z42" si="56">IF(AV62="","",AV62-BB62)</f>
        <v/>
      </c>
      <c r="AA36" s="472"/>
      <c r="AB36" s="473"/>
      <c r="AC36" s="423" t="str">
        <f t="shared" ref="AC36:AC42" si="57">IF(AV62="","","")</f>
        <v/>
      </c>
      <c r="AD36" s="424"/>
      <c r="AE36" s="425"/>
      <c r="AF36" s="264"/>
      <c r="AG36" s="427" t="s">
        <v>24</v>
      </c>
      <c r="AH36" s="428"/>
      <c r="AI36" s="406" t="str">
        <f t="shared" si="41"/>
        <v/>
      </c>
      <c r="AJ36" s="406"/>
      <c r="AK36" s="396" t="str">
        <f t="shared" ref="AK36:AK42" si="58">Z13</f>
        <v/>
      </c>
      <c r="AL36" s="396"/>
      <c r="AM36" s="396"/>
      <c r="AN36" s="400">
        <f t="shared" si="42"/>
        <v>0</v>
      </c>
      <c r="AO36" s="400"/>
      <c r="AP36" s="400"/>
      <c r="AQ36" s="396" t="str">
        <f t="shared" ref="AQ36:AQ42" si="59">IF(AK36="","",MAX(AK36+AN36,0))</f>
        <v/>
      </c>
      <c r="AR36" s="396"/>
      <c r="AS36" s="396"/>
      <c r="AT36" s="419" t="s">
        <v>85</v>
      </c>
      <c r="AU36" s="419"/>
      <c r="AV36" s="398" t="str">
        <f t="shared" si="43"/>
        <v/>
      </c>
      <c r="AW36" s="398"/>
      <c r="AX36" s="398"/>
      <c r="AY36" s="396" t="str">
        <f t="shared" si="44"/>
        <v/>
      </c>
      <c r="AZ36" s="396"/>
      <c r="BA36" s="396"/>
      <c r="BB36" s="396" t="str">
        <f t="shared" si="45"/>
        <v/>
      </c>
      <c r="BC36" s="396"/>
      <c r="BD36" s="396"/>
      <c r="BM36" s="35"/>
      <c r="BN36" s="78"/>
      <c r="BO36" s="529" t="s">
        <v>24</v>
      </c>
      <c r="BP36" s="529"/>
      <c r="BQ36" s="567" t="str">
        <f t="shared" si="46"/>
        <v/>
      </c>
      <c r="BR36" s="567"/>
      <c r="BS36" s="567"/>
      <c r="BT36" s="568" t="str">
        <f t="shared" si="47"/>
        <v/>
      </c>
      <c r="BU36" s="568"/>
      <c r="BV36" s="539">
        <f t="shared" si="48"/>
        <v>0</v>
      </c>
      <c r="BW36" s="539"/>
      <c r="BX36" s="539"/>
      <c r="BY36" s="539">
        <f t="shared" si="49"/>
        <v>0</v>
      </c>
      <c r="BZ36" s="539"/>
      <c r="CA36" s="539"/>
      <c r="CB36" s="539" t="str">
        <f t="shared" si="50"/>
        <v/>
      </c>
      <c r="CC36" s="539"/>
      <c r="CD36" s="539"/>
      <c r="CE36" s="534" t="str">
        <f t="shared" ref="CE36:CE42" si="60">IF(BT36&gt;=$CD$44,IF(CB36="","",IF(SUM(CQ36:EF36)-$CG$44&lt;0,0,SUM(CQ36:EF36)-$CG$44)),IF(CB36="","",SUM(CQ36:EF36)))</f>
        <v/>
      </c>
      <c r="CF36" s="534"/>
      <c r="CG36" s="534"/>
      <c r="CH36" s="539">
        <f t="shared" si="51"/>
        <v>0</v>
      </c>
      <c r="CI36" s="539"/>
      <c r="CJ36" s="539"/>
      <c r="CK36" s="539">
        <f t="shared" si="52"/>
        <v>0</v>
      </c>
      <c r="CL36" s="539"/>
      <c r="CM36" s="539"/>
      <c r="CN36" s="282"/>
      <c r="CO36" s="81"/>
      <c r="CP36" s="283"/>
      <c r="CQ36" s="104" t="str">
        <f t="shared" ref="CQ36:CQ42" si="61">IF(CB36="","",IF(AND(BY36+CH36&lt;=$CV$32,BT36&lt;=$CQ$33,CB36&gt;0),"○","×"))</f>
        <v/>
      </c>
      <c r="CR36" s="86" t="str">
        <f t="shared" ref="CR36:CR42" si="62">IF(CB36="","",IF(CQ36="×",0,IF(AND(CB36&gt;=$CR$33,CB36&lt;=$CR$34),0,0)))</f>
        <v/>
      </c>
      <c r="CS36" s="86" t="str">
        <f t="shared" ref="CS36:CS42" si="63">IF(CB36="","",IF(CQ36="×",0,IF(AND(CB36&gt;=$CS$33,CB36&lt;=$CS$34),CB36*$CS$30-$CS$31,0)))</f>
        <v/>
      </c>
      <c r="CT36" s="86" t="str">
        <f t="shared" ref="CT36:CT42" si="64">IF(CB36="","",IF(CQ36="×",0,IF(AND(CB36&gt;=$CT$33,CB36&lt;=$CT$34),CB36*$CT$30-$CT$31,0)))</f>
        <v/>
      </c>
      <c r="CU36" s="86" t="str">
        <f t="shared" ref="CU36:CU42" si="65">IF(CB36="","",IF(CQ36="×",0,IF(AND(CB36&gt;=$CU$33,CB36&lt;=$CU$34),CB36*$CU$30-$CU$31,0)))</f>
        <v/>
      </c>
      <c r="CV36" s="86" t="str">
        <f t="shared" ref="CV36:CV42" si="66">IF(CB36="","",IF(CQ36="×",0,IF(AND(CB36&gt;=$CV$33,CB36&lt;=$CV$34),CB36*$CV$30-$CV$31,0)))</f>
        <v/>
      </c>
      <c r="CW36" s="86" t="str">
        <f t="shared" ref="CW36:CW41" si="67">IF(CB36="","",IF(CQ36="×",0,IF(CB36&gt;=$CW$33,CB36*$CW$30-$CW$31,0)))</f>
        <v/>
      </c>
      <c r="CX36" s="103" t="str">
        <f t="shared" ref="CX36:CX42" si="68">IF(CB36="","",IF(AND(BY36+CH36&lt;=$DC$32,BT36&gt;=$CX$33,CB36&gt;0),"○","×"))</f>
        <v/>
      </c>
      <c r="CY36" s="26" t="str">
        <f t="shared" ref="CY36:CY42" si="69">IF(CB36="","",IF(CX36="×",0,IF(AND(CB36&gt;=$CY$33,CB36&lt;=$CY$34),0,0)))</f>
        <v/>
      </c>
      <c r="CZ36" s="26" t="str">
        <f t="shared" ref="CZ36:CZ42" si="70">IF(CB36="","",IF(CX36="×",0,IF(AND(CB36&gt;=$CZ$33,CB36&lt;=$CZ$34),CB36*$CZ$30-$CZ$31,0)))</f>
        <v/>
      </c>
      <c r="DA36" s="26" t="str">
        <f t="shared" ref="DA36:DA42" si="71">IF(CB36="","",IF(CX36="×",0,IF(AND(CB36&gt;=$DA$33,CB36&lt;=$DA$34),CB36*$DA$30-$DA$31,0)))</f>
        <v/>
      </c>
      <c r="DB36" s="26" t="str">
        <f t="shared" ref="DB36:DB42" si="72">IF(CB36="","",IF(CX36="×",0,IF(AND(CB36&gt;=$DB$33,CB36&lt;=$DB$34),CB36*$DB$30-$DB$31,0)))</f>
        <v/>
      </c>
      <c r="DC36" s="26" t="str">
        <f t="shared" ref="DC36:DC42" si="73">IF(CB36="","",IF(CX36="×",0,IF(AND(CB36&gt;=$DC$33,CB36&lt;=$DC$34),CB36*$DC$30-$DC$31,0)))</f>
        <v/>
      </c>
      <c r="DD36" s="26" t="str">
        <f t="shared" ref="DD36:DD42" si="74">IF(CB36="","",IF(CX36="×",0,IF(CB36&gt;=$DD$33,CB36*$DD$30-$DD$31,0)))</f>
        <v/>
      </c>
      <c r="DE36" s="104" t="str">
        <f t="shared" ref="DE36:DE42" si="75">IF(CB36="","",IF(AND(BY36+CH36&lt;=$DJ$32,BT36&lt;=$DE$33,CB36&gt;0,BY36+CH36&gt;$CV$32),"○","×"))</f>
        <v/>
      </c>
      <c r="DF36" s="86" t="str">
        <f t="shared" ref="DF36:DF42" si="76">IF(CB36="","",IF(DE36="×",0,IF(AND(CB36&gt;=$DF$33,CB36&lt;=$DF$34),0,0)))</f>
        <v/>
      </c>
      <c r="DG36" s="86" t="str">
        <f t="shared" ref="DG36:DG42" si="77">IF(CB36="","",IF(DE36="×",0,IF(AND(CB36&gt;=$DG$33,CB36&lt;=$DG$34),CB36*$DG$30-$DG$31,0)))</f>
        <v/>
      </c>
      <c r="DH36" s="86" t="str">
        <f t="shared" ref="DH36:DH42" si="78">IF(CB36="","",IF(DE36="×",0,IF(AND(CB36&gt;=$DH$33,CB36&lt;=$DH$34),CB36*$DH$30-$DH$31,0)))</f>
        <v/>
      </c>
      <c r="DI36" s="86" t="str">
        <f t="shared" ref="DI36:DI42" si="79">IF(CB36="","",IF(DE36="×",0,IF(AND(CB36&gt;=$DI$33,CB36&lt;=$DI$34),CB36*$DI$30-$DI$31,0)))</f>
        <v/>
      </c>
      <c r="DJ36" s="86" t="str">
        <f t="shared" ref="DJ36:DJ42" si="80">IF(CB36="","",IF(DE36="×",0,IF(AND(CB36&gt;=$DJ$33,CB36&lt;=$DJ$34),CB36*$DJ$30-$DJ$31,0)))</f>
        <v/>
      </c>
      <c r="DK36" s="86" t="str">
        <f t="shared" ref="DK36:DK42" si="81">IF(CB36="","",IF(DE36="×",0,IF(CB36&gt;=$DK$33,CB36*$DK$30-$DK$31,0)))</f>
        <v/>
      </c>
      <c r="DL36" s="103" t="str">
        <f t="shared" ref="DL36:DL42" si="82">IF(CB36="","",IF(AND(BY36+CH36&lt;=$DQ$32,BT36&gt;=$DL$33,CB36&gt;0,BY36+CH36&gt;$DC$32),"○","×"))</f>
        <v/>
      </c>
      <c r="DM36" s="26" t="str">
        <f t="shared" ref="DM36:DM42" si="83">IF(CB36="","",IF(DL36="×",0,IF(AND(CB36&gt;=$DM$33,CB36&lt;=$DM$34),0,0)))</f>
        <v/>
      </c>
      <c r="DN36" s="26" t="str">
        <f t="shared" ref="DN36:DN42" si="84">IF(CB36="","",IF(DL36="×",0,IF(AND(CB36&gt;=$DN$33,CB36&lt;=$DN$34),CB36*$DN$30-$DN$31,0)))</f>
        <v/>
      </c>
      <c r="DO36" s="26" t="str">
        <f t="shared" ref="DO36:DO42" si="85">IF(CB36="","",IF(DL36="×",0,IF(AND(CB36&gt;=$DO$33,CB36&lt;=$DO$34),CB36*$DO$30-$DO$31,0)))</f>
        <v/>
      </c>
      <c r="DP36" s="26" t="str">
        <f t="shared" ref="DP36:DP42" si="86">IF(CB36="","",IF(DL36="×",0,IF(AND(CB36&gt;=$DP$33,CB36&lt;=$DP$34),CB36*$DP$30-$DP$31,0)))</f>
        <v/>
      </c>
      <c r="DQ36" s="26" t="str">
        <f t="shared" ref="DQ36:DQ42" si="87">IF(CB36="","",IF(DL36="×",0,IF(AND(CB36&gt;=$DQ$33,CB36&lt;=$DQ$34),CB36*$DQ$30-$DQ$31,0)))</f>
        <v/>
      </c>
      <c r="DR36" s="26" t="str">
        <f t="shared" ref="DR36:DR42" si="88">IF(CB36="","",IF(DL36="×",0,IF(CB36&gt;=$DR$33,CB36*$DR$30-$DR$31,0)))</f>
        <v/>
      </c>
      <c r="DS36" s="104" t="str">
        <f t="shared" ref="DS36:DS42" si="89">IF(CB36="","",IF(AND(BT36&lt;=$DS$33,CB36&gt;0,BY36+CH36&gt;$DX$32),"○","×"))</f>
        <v/>
      </c>
      <c r="DT36" s="86" t="str">
        <f t="shared" ref="DT36:DT42" si="90">IF(CB36="","",IF(DS36="×",0,IF(AND(CB36&gt;=$DT$33,CB36&lt;=$DT$34),0,0)))</f>
        <v/>
      </c>
      <c r="DU36" s="86" t="str">
        <f t="shared" ref="DU36:DU42" si="91">IF(CB36="","",IF(DS36="×",0,IF(AND(CB36&gt;=$DU$33,CB36&lt;=$DU$34),CB36*$DU$30-$DU$31,0)))</f>
        <v/>
      </c>
      <c r="DV36" s="86" t="str">
        <f t="shared" ref="DV36:DV42" si="92">IF(CB36="","",IF(DS36="×",0,IF(AND(CB36&gt;=$DV$33,CB36&lt;=$DV$34),CB36*$DV$30-$DV$31,0)))</f>
        <v/>
      </c>
      <c r="DW36" s="86" t="str">
        <f t="shared" ref="DW36:DW42" si="93">IF(CB36="","",IF(DS36="×",0,IF(AND(CB36&gt;=$DW$33,CB36&lt;=$DW$34),CB36*$DW$30-$DW$31,0)))</f>
        <v/>
      </c>
      <c r="DX36" s="86" t="str">
        <f t="shared" ref="DX36:DX42" si="94">IF(CB36="","",IF(DS36="×",0,IF(AND(CB36&gt;=$DX$33,CB36&lt;=$DX$34),CB36*$DX$30-$DX$31,0)))</f>
        <v/>
      </c>
      <c r="DY36" s="86" t="str">
        <f t="shared" ref="DY36:DY42" si="95">IF(CB36="","",IF(DS36="×",0,IF(CB36&gt;=$DY$33,CB36*$DY$30-$DY$31,0)))</f>
        <v/>
      </c>
      <c r="DZ36" s="54" t="str">
        <f t="shared" ref="DZ36:DZ42" si="96">IF(CB36="","",IF(AND(BT36&gt;=$DZ$33,CB36&gt;0,BY36+CH36&gt;$EE$32),"○","×"))</f>
        <v/>
      </c>
      <c r="EA36" s="26" t="str">
        <f t="shared" ref="EA36:EA42" si="97">IF(CB36="","",IF(DZ36="×",0,IF(AND(CB36&gt;=$EA$33,CB36&lt;=$EA$34),0,0)))</f>
        <v/>
      </c>
      <c r="EB36" s="26" t="str">
        <f t="shared" ref="EB36:EB42" si="98">IF(CB36="","",IF(DZ36="×",0,IF(AND(CB36&gt;=$EB$33,CB36&lt;=$EB$34),CB36*$EB$30-$EB$31,0)))</f>
        <v/>
      </c>
      <c r="EC36" s="26" t="str">
        <f t="shared" ref="EC36:EC42" si="99">IF(CB36="","",IF(DZ36="×",0,IF(AND(CB36&gt;=$EC$33,CB36&lt;=$EC$34),CB36*$EC$30-$EC$31,0)))</f>
        <v/>
      </c>
      <c r="ED36" s="26" t="str">
        <f t="shared" ref="ED36:ED42" si="100">IF(CB36="","",IF(DZ36="×",0,IF(AND(CB36&gt;=$ED$33,CB36&lt;=$ED$34),CB36*$ED$30-$ED$31,0)))</f>
        <v/>
      </c>
      <c r="EE36" s="26" t="str">
        <f t="shared" ref="EE36:EE42" si="101">IF(CB36="","",IF(DZ36="×",0,IF(AND(CB36&gt;=$EE$33,CB36&lt;=$EE$34),CB36*$EE$30-$EE$31,0)))</f>
        <v/>
      </c>
      <c r="EF36" s="26" t="str">
        <f t="shared" ref="EF36:EF42" si="102">IF(CB36="","",IF(DZ36="×",0,IF(CB36&gt;=$EF$33,CB36*$EF$30-$EF$31,0)))</f>
        <v/>
      </c>
      <c r="EG36" s="2"/>
    </row>
    <row r="37" spans="1:139" ht="17.25" customHeight="1">
      <c r="A37" s="274" t="s">
        <v>25</v>
      </c>
      <c r="B37" s="468">
        <f t="shared" si="53"/>
        <v>0</v>
      </c>
      <c r="C37" s="469"/>
      <c r="D37" s="470"/>
      <c r="E37" s="398" t="str">
        <f t="shared" si="36"/>
        <v/>
      </c>
      <c r="F37" s="398"/>
      <c r="G37" s="398"/>
      <c r="H37" s="713" t="str">
        <f t="shared" si="37"/>
        <v/>
      </c>
      <c r="I37" s="714"/>
      <c r="J37" s="715"/>
      <c r="K37" s="485" t="str">
        <f t="shared" si="54"/>
        <v/>
      </c>
      <c r="L37" s="486"/>
      <c r="M37" s="487"/>
      <c r="N37" s="366" t="str">
        <f t="shared" si="38"/>
        <v/>
      </c>
      <c r="O37" s="366"/>
      <c r="P37" s="366"/>
      <c r="Q37" s="496" t="str">
        <f t="shared" si="39"/>
        <v/>
      </c>
      <c r="R37" s="497"/>
      <c r="S37" s="498"/>
      <c r="T37" s="482" t="str">
        <f t="shared" si="55"/>
        <v/>
      </c>
      <c r="U37" s="483"/>
      <c r="V37" s="484"/>
      <c r="W37" s="326" t="str">
        <f t="shared" si="40"/>
        <v/>
      </c>
      <c r="X37" s="326"/>
      <c r="Y37" s="326"/>
      <c r="Z37" s="471" t="str">
        <f t="shared" si="56"/>
        <v/>
      </c>
      <c r="AA37" s="472"/>
      <c r="AB37" s="473"/>
      <c r="AC37" s="423" t="str">
        <f t="shared" si="57"/>
        <v/>
      </c>
      <c r="AD37" s="424"/>
      <c r="AE37" s="425"/>
      <c r="AF37" s="264"/>
      <c r="AG37" s="427" t="s">
        <v>25</v>
      </c>
      <c r="AH37" s="428"/>
      <c r="AI37" s="406" t="str">
        <f t="shared" si="41"/>
        <v/>
      </c>
      <c r="AJ37" s="406"/>
      <c r="AK37" s="396" t="str">
        <f t="shared" si="58"/>
        <v/>
      </c>
      <c r="AL37" s="396"/>
      <c r="AM37" s="396"/>
      <c r="AN37" s="400">
        <f t="shared" si="42"/>
        <v>0</v>
      </c>
      <c r="AO37" s="400"/>
      <c r="AP37" s="400"/>
      <c r="AQ37" s="396" t="str">
        <f t="shared" si="59"/>
        <v/>
      </c>
      <c r="AR37" s="396"/>
      <c r="AS37" s="396"/>
      <c r="AT37" s="419" t="s">
        <v>85</v>
      </c>
      <c r="AU37" s="419"/>
      <c r="AV37" s="398" t="str">
        <f t="shared" si="43"/>
        <v/>
      </c>
      <c r="AW37" s="398"/>
      <c r="AX37" s="398"/>
      <c r="AY37" s="396" t="str">
        <f t="shared" si="44"/>
        <v/>
      </c>
      <c r="AZ37" s="396"/>
      <c r="BA37" s="396"/>
      <c r="BB37" s="396" t="str">
        <f t="shared" si="45"/>
        <v/>
      </c>
      <c r="BC37" s="396"/>
      <c r="BD37" s="396"/>
      <c r="BM37" s="35"/>
      <c r="BN37" s="78"/>
      <c r="BO37" s="529" t="s">
        <v>25</v>
      </c>
      <c r="BP37" s="529"/>
      <c r="BQ37" s="567" t="str">
        <f t="shared" si="46"/>
        <v/>
      </c>
      <c r="BR37" s="567"/>
      <c r="BS37" s="567"/>
      <c r="BT37" s="568" t="str">
        <f t="shared" si="47"/>
        <v/>
      </c>
      <c r="BU37" s="568"/>
      <c r="BV37" s="539">
        <f t="shared" si="48"/>
        <v>0</v>
      </c>
      <c r="BW37" s="539"/>
      <c r="BX37" s="539"/>
      <c r="BY37" s="539">
        <f t="shared" si="49"/>
        <v>0</v>
      </c>
      <c r="BZ37" s="539"/>
      <c r="CA37" s="539"/>
      <c r="CB37" s="539" t="str">
        <f t="shared" si="50"/>
        <v/>
      </c>
      <c r="CC37" s="539"/>
      <c r="CD37" s="539"/>
      <c r="CE37" s="534" t="str">
        <f t="shared" si="60"/>
        <v/>
      </c>
      <c r="CF37" s="534"/>
      <c r="CG37" s="534"/>
      <c r="CH37" s="539">
        <f t="shared" si="51"/>
        <v>0</v>
      </c>
      <c r="CI37" s="539"/>
      <c r="CJ37" s="539"/>
      <c r="CK37" s="539">
        <f t="shared" si="52"/>
        <v>0</v>
      </c>
      <c r="CL37" s="539"/>
      <c r="CM37" s="539"/>
      <c r="CN37" s="282"/>
      <c r="CO37" s="81"/>
      <c r="CP37" s="283"/>
      <c r="CQ37" s="104" t="str">
        <f t="shared" si="61"/>
        <v/>
      </c>
      <c r="CR37" s="86" t="str">
        <f t="shared" si="62"/>
        <v/>
      </c>
      <c r="CS37" s="86" t="str">
        <f t="shared" si="63"/>
        <v/>
      </c>
      <c r="CT37" s="86" t="str">
        <f t="shared" si="64"/>
        <v/>
      </c>
      <c r="CU37" s="86" t="str">
        <f t="shared" si="65"/>
        <v/>
      </c>
      <c r="CV37" s="86" t="str">
        <f t="shared" si="66"/>
        <v/>
      </c>
      <c r="CW37" s="86" t="str">
        <f t="shared" si="67"/>
        <v/>
      </c>
      <c r="CX37" s="103" t="str">
        <f t="shared" si="68"/>
        <v/>
      </c>
      <c r="CY37" s="26" t="str">
        <f t="shared" si="69"/>
        <v/>
      </c>
      <c r="CZ37" s="26" t="str">
        <f t="shared" si="70"/>
        <v/>
      </c>
      <c r="DA37" s="26" t="str">
        <f t="shared" si="71"/>
        <v/>
      </c>
      <c r="DB37" s="26" t="str">
        <f t="shared" si="72"/>
        <v/>
      </c>
      <c r="DC37" s="26" t="str">
        <f t="shared" si="73"/>
        <v/>
      </c>
      <c r="DD37" s="26" t="str">
        <f t="shared" si="74"/>
        <v/>
      </c>
      <c r="DE37" s="104" t="str">
        <f t="shared" si="75"/>
        <v/>
      </c>
      <c r="DF37" s="86" t="str">
        <f t="shared" si="76"/>
        <v/>
      </c>
      <c r="DG37" s="86" t="str">
        <f t="shared" si="77"/>
        <v/>
      </c>
      <c r="DH37" s="86" t="str">
        <f t="shared" si="78"/>
        <v/>
      </c>
      <c r="DI37" s="86" t="str">
        <f t="shared" si="79"/>
        <v/>
      </c>
      <c r="DJ37" s="86" t="str">
        <f t="shared" si="80"/>
        <v/>
      </c>
      <c r="DK37" s="86" t="str">
        <f t="shared" si="81"/>
        <v/>
      </c>
      <c r="DL37" s="103" t="str">
        <f t="shared" si="82"/>
        <v/>
      </c>
      <c r="DM37" s="26" t="str">
        <f t="shared" si="83"/>
        <v/>
      </c>
      <c r="DN37" s="26" t="str">
        <f t="shared" si="84"/>
        <v/>
      </c>
      <c r="DO37" s="26" t="str">
        <f t="shared" si="85"/>
        <v/>
      </c>
      <c r="DP37" s="26" t="str">
        <f t="shared" si="86"/>
        <v/>
      </c>
      <c r="DQ37" s="26" t="str">
        <f t="shared" si="87"/>
        <v/>
      </c>
      <c r="DR37" s="26" t="str">
        <f t="shared" si="88"/>
        <v/>
      </c>
      <c r="DS37" s="104" t="str">
        <f t="shared" si="89"/>
        <v/>
      </c>
      <c r="DT37" s="86" t="str">
        <f t="shared" si="90"/>
        <v/>
      </c>
      <c r="DU37" s="86" t="str">
        <f t="shared" si="91"/>
        <v/>
      </c>
      <c r="DV37" s="86" t="str">
        <f t="shared" si="92"/>
        <v/>
      </c>
      <c r="DW37" s="86" t="str">
        <f t="shared" si="93"/>
        <v/>
      </c>
      <c r="DX37" s="86" t="str">
        <f t="shared" si="94"/>
        <v/>
      </c>
      <c r="DY37" s="86" t="str">
        <f t="shared" si="95"/>
        <v/>
      </c>
      <c r="DZ37" s="54" t="str">
        <f t="shared" si="96"/>
        <v/>
      </c>
      <c r="EA37" s="26" t="str">
        <f t="shared" si="97"/>
        <v/>
      </c>
      <c r="EB37" s="26" t="str">
        <f t="shared" si="98"/>
        <v/>
      </c>
      <c r="EC37" s="26" t="str">
        <f t="shared" si="99"/>
        <v/>
      </c>
      <c r="ED37" s="26" t="str">
        <f t="shared" si="100"/>
        <v/>
      </c>
      <c r="EE37" s="26" t="str">
        <f t="shared" si="101"/>
        <v/>
      </c>
      <c r="EF37" s="26" t="str">
        <f t="shared" si="102"/>
        <v/>
      </c>
      <c r="EG37" s="2"/>
    </row>
    <row r="38" spans="1:139" ht="17.25" customHeight="1">
      <c r="A38" s="274" t="s">
        <v>26</v>
      </c>
      <c r="B38" s="468">
        <f t="shared" si="53"/>
        <v>0</v>
      </c>
      <c r="C38" s="469"/>
      <c r="D38" s="470"/>
      <c r="E38" s="398" t="str">
        <f t="shared" si="36"/>
        <v/>
      </c>
      <c r="F38" s="398"/>
      <c r="G38" s="398"/>
      <c r="H38" s="713" t="str">
        <f t="shared" si="37"/>
        <v/>
      </c>
      <c r="I38" s="714"/>
      <c r="J38" s="715"/>
      <c r="K38" s="485" t="str">
        <f t="shared" si="54"/>
        <v/>
      </c>
      <c r="L38" s="486"/>
      <c r="M38" s="487"/>
      <c r="N38" s="366" t="str">
        <f t="shared" si="38"/>
        <v/>
      </c>
      <c r="O38" s="366"/>
      <c r="P38" s="366"/>
      <c r="Q38" s="496" t="str">
        <f t="shared" si="39"/>
        <v/>
      </c>
      <c r="R38" s="497"/>
      <c r="S38" s="498"/>
      <c r="T38" s="482" t="str">
        <f t="shared" si="55"/>
        <v/>
      </c>
      <c r="U38" s="483"/>
      <c r="V38" s="484"/>
      <c r="W38" s="326" t="str">
        <f t="shared" si="40"/>
        <v/>
      </c>
      <c r="X38" s="326"/>
      <c r="Y38" s="326"/>
      <c r="Z38" s="471" t="str">
        <f t="shared" si="56"/>
        <v/>
      </c>
      <c r="AA38" s="472"/>
      <c r="AB38" s="473"/>
      <c r="AC38" s="423" t="str">
        <f t="shared" si="57"/>
        <v/>
      </c>
      <c r="AD38" s="424"/>
      <c r="AE38" s="425"/>
      <c r="AF38" s="264"/>
      <c r="AG38" s="427" t="s">
        <v>26</v>
      </c>
      <c r="AH38" s="428"/>
      <c r="AI38" s="406" t="str">
        <f t="shared" si="41"/>
        <v/>
      </c>
      <c r="AJ38" s="406"/>
      <c r="AK38" s="396" t="str">
        <f t="shared" si="58"/>
        <v/>
      </c>
      <c r="AL38" s="396"/>
      <c r="AM38" s="396"/>
      <c r="AN38" s="400">
        <f t="shared" si="42"/>
        <v>0</v>
      </c>
      <c r="AO38" s="400"/>
      <c r="AP38" s="400"/>
      <c r="AQ38" s="396" t="str">
        <f t="shared" si="59"/>
        <v/>
      </c>
      <c r="AR38" s="396"/>
      <c r="AS38" s="396"/>
      <c r="AT38" s="419" t="s">
        <v>85</v>
      </c>
      <c r="AU38" s="419"/>
      <c r="AV38" s="398" t="str">
        <f t="shared" si="43"/>
        <v/>
      </c>
      <c r="AW38" s="398"/>
      <c r="AX38" s="398"/>
      <c r="AY38" s="396" t="str">
        <f t="shared" si="44"/>
        <v/>
      </c>
      <c r="AZ38" s="396"/>
      <c r="BA38" s="396"/>
      <c r="BB38" s="396" t="str">
        <f t="shared" si="45"/>
        <v/>
      </c>
      <c r="BC38" s="396"/>
      <c r="BD38" s="396"/>
      <c r="BM38" s="40"/>
      <c r="BN38" s="40"/>
      <c r="BO38" s="529" t="s">
        <v>26</v>
      </c>
      <c r="BP38" s="529"/>
      <c r="BQ38" s="567" t="str">
        <f t="shared" si="46"/>
        <v/>
      </c>
      <c r="BR38" s="567"/>
      <c r="BS38" s="567"/>
      <c r="BT38" s="568" t="str">
        <f t="shared" si="47"/>
        <v/>
      </c>
      <c r="BU38" s="568"/>
      <c r="BV38" s="539">
        <f t="shared" si="48"/>
        <v>0</v>
      </c>
      <c r="BW38" s="539"/>
      <c r="BX38" s="539"/>
      <c r="BY38" s="539">
        <f t="shared" si="49"/>
        <v>0</v>
      </c>
      <c r="BZ38" s="539"/>
      <c r="CA38" s="539"/>
      <c r="CB38" s="539" t="str">
        <f t="shared" si="50"/>
        <v/>
      </c>
      <c r="CC38" s="539"/>
      <c r="CD38" s="539"/>
      <c r="CE38" s="534" t="str">
        <f t="shared" si="60"/>
        <v/>
      </c>
      <c r="CF38" s="534"/>
      <c r="CG38" s="534"/>
      <c r="CH38" s="539">
        <f t="shared" si="51"/>
        <v>0</v>
      </c>
      <c r="CI38" s="539"/>
      <c r="CJ38" s="539"/>
      <c r="CK38" s="539">
        <f t="shared" si="52"/>
        <v>0</v>
      </c>
      <c r="CL38" s="539"/>
      <c r="CM38" s="539"/>
      <c r="CN38" s="282"/>
      <c r="CO38" s="81"/>
      <c r="CP38" s="283"/>
      <c r="CQ38" s="104" t="str">
        <f t="shared" si="61"/>
        <v/>
      </c>
      <c r="CR38" s="86" t="str">
        <f t="shared" si="62"/>
        <v/>
      </c>
      <c r="CS38" s="86" t="str">
        <f t="shared" si="63"/>
        <v/>
      </c>
      <c r="CT38" s="86" t="str">
        <f t="shared" si="64"/>
        <v/>
      </c>
      <c r="CU38" s="86" t="str">
        <f t="shared" si="65"/>
        <v/>
      </c>
      <c r="CV38" s="86" t="str">
        <f t="shared" si="66"/>
        <v/>
      </c>
      <c r="CW38" s="86" t="str">
        <f t="shared" si="67"/>
        <v/>
      </c>
      <c r="CX38" s="103" t="str">
        <f t="shared" si="68"/>
        <v/>
      </c>
      <c r="CY38" s="26" t="str">
        <f t="shared" si="69"/>
        <v/>
      </c>
      <c r="CZ38" s="26" t="str">
        <f t="shared" si="70"/>
        <v/>
      </c>
      <c r="DA38" s="26" t="str">
        <f t="shared" si="71"/>
        <v/>
      </c>
      <c r="DB38" s="26" t="str">
        <f t="shared" si="72"/>
        <v/>
      </c>
      <c r="DC38" s="26" t="str">
        <f t="shared" si="73"/>
        <v/>
      </c>
      <c r="DD38" s="26" t="str">
        <f t="shared" si="74"/>
        <v/>
      </c>
      <c r="DE38" s="104" t="str">
        <f t="shared" si="75"/>
        <v/>
      </c>
      <c r="DF38" s="86" t="str">
        <f t="shared" si="76"/>
        <v/>
      </c>
      <c r="DG38" s="86" t="str">
        <f t="shared" si="77"/>
        <v/>
      </c>
      <c r="DH38" s="86" t="str">
        <f t="shared" si="78"/>
        <v/>
      </c>
      <c r="DI38" s="86" t="str">
        <f t="shared" si="79"/>
        <v/>
      </c>
      <c r="DJ38" s="86" t="str">
        <f t="shared" si="80"/>
        <v/>
      </c>
      <c r="DK38" s="86" t="str">
        <f t="shared" si="81"/>
        <v/>
      </c>
      <c r="DL38" s="103" t="str">
        <f t="shared" si="82"/>
        <v/>
      </c>
      <c r="DM38" s="26" t="str">
        <f t="shared" si="83"/>
        <v/>
      </c>
      <c r="DN38" s="26" t="str">
        <f t="shared" si="84"/>
        <v/>
      </c>
      <c r="DO38" s="26" t="str">
        <f t="shared" si="85"/>
        <v/>
      </c>
      <c r="DP38" s="26" t="str">
        <f t="shared" si="86"/>
        <v/>
      </c>
      <c r="DQ38" s="26" t="str">
        <f t="shared" si="87"/>
        <v/>
      </c>
      <c r="DR38" s="26" t="str">
        <f t="shared" si="88"/>
        <v/>
      </c>
      <c r="DS38" s="104" t="str">
        <f t="shared" si="89"/>
        <v/>
      </c>
      <c r="DT38" s="86" t="str">
        <f t="shared" si="90"/>
        <v/>
      </c>
      <c r="DU38" s="86" t="str">
        <f t="shared" si="91"/>
        <v/>
      </c>
      <c r="DV38" s="86" t="str">
        <f t="shared" si="92"/>
        <v/>
      </c>
      <c r="DW38" s="86" t="str">
        <f t="shared" si="93"/>
        <v/>
      </c>
      <c r="DX38" s="86" t="str">
        <f t="shared" si="94"/>
        <v/>
      </c>
      <c r="DY38" s="86" t="str">
        <f t="shared" si="95"/>
        <v/>
      </c>
      <c r="DZ38" s="54" t="str">
        <f t="shared" si="96"/>
        <v/>
      </c>
      <c r="EA38" s="26" t="str">
        <f t="shared" si="97"/>
        <v/>
      </c>
      <c r="EB38" s="26" t="str">
        <f t="shared" si="98"/>
        <v/>
      </c>
      <c r="EC38" s="26" t="str">
        <f t="shared" si="99"/>
        <v/>
      </c>
      <c r="ED38" s="26" t="str">
        <f t="shared" si="100"/>
        <v/>
      </c>
      <c r="EE38" s="26" t="str">
        <f t="shared" si="101"/>
        <v/>
      </c>
      <c r="EF38" s="26" t="str">
        <f t="shared" si="102"/>
        <v/>
      </c>
      <c r="EG38" s="2"/>
    </row>
    <row r="39" spans="1:139" ht="17.25" customHeight="1">
      <c r="A39" s="274" t="s">
        <v>27</v>
      </c>
      <c r="B39" s="468">
        <f t="shared" si="53"/>
        <v>0</v>
      </c>
      <c r="C39" s="469"/>
      <c r="D39" s="470"/>
      <c r="E39" s="398" t="str">
        <f t="shared" si="36"/>
        <v/>
      </c>
      <c r="F39" s="398"/>
      <c r="G39" s="398"/>
      <c r="H39" s="713" t="str">
        <f t="shared" si="37"/>
        <v/>
      </c>
      <c r="I39" s="714"/>
      <c r="J39" s="715"/>
      <c r="K39" s="485" t="str">
        <f t="shared" si="54"/>
        <v/>
      </c>
      <c r="L39" s="486"/>
      <c r="M39" s="487"/>
      <c r="N39" s="366" t="str">
        <f t="shared" si="38"/>
        <v/>
      </c>
      <c r="O39" s="366"/>
      <c r="P39" s="366"/>
      <c r="Q39" s="496" t="str">
        <f t="shared" si="39"/>
        <v/>
      </c>
      <c r="R39" s="497"/>
      <c r="S39" s="498"/>
      <c r="T39" s="482" t="str">
        <f t="shared" si="55"/>
        <v/>
      </c>
      <c r="U39" s="483"/>
      <c r="V39" s="484"/>
      <c r="W39" s="326" t="str">
        <f t="shared" si="40"/>
        <v/>
      </c>
      <c r="X39" s="326"/>
      <c r="Y39" s="326"/>
      <c r="Z39" s="471" t="str">
        <f t="shared" si="56"/>
        <v/>
      </c>
      <c r="AA39" s="472"/>
      <c r="AB39" s="473"/>
      <c r="AC39" s="423" t="str">
        <f t="shared" si="57"/>
        <v/>
      </c>
      <c r="AD39" s="424"/>
      <c r="AE39" s="425"/>
      <c r="AF39" s="264"/>
      <c r="AG39" s="427" t="s">
        <v>27</v>
      </c>
      <c r="AH39" s="428"/>
      <c r="AI39" s="406" t="str">
        <f t="shared" si="41"/>
        <v/>
      </c>
      <c r="AJ39" s="406"/>
      <c r="AK39" s="396" t="str">
        <f t="shared" si="58"/>
        <v/>
      </c>
      <c r="AL39" s="396"/>
      <c r="AM39" s="396"/>
      <c r="AN39" s="400">
        <f t="shared" si="42"/>
        <v>0</v>
      </c>
      <c r="AO39" s="400"/>
      <c r="AP39" s="400"/>
      <c r="AQ39" s="396" t="str">
        <f t="shared" si="59"/>
        <v/>
      </c>
      <c r="AR39" s="396"/>
      <c r="AS39" s="396"/>
      <c r="AT39" s="419" t="s">
        <v>85</v>
      </c>
      <c r="AU39" s="419"/>
      <c r="AV39" s="398" t="str">
        <f t="shared" si="43"/>
        <v/>
      </c>
      <c r="AW39" s="398"/>
      <c r="AX39" s="398"/>
      <c r="AY39" s="396" t="str">
        <f t="shared" si="44"/>
        <v/>
      </c>
      <c r="AZ39" s="396"/>
      <c r="BA39" s="396"/>
      <c r="BB39" s="396" t="str">
        <f>CD16</f>
        <v/>
      </c>
      <c r="BC39" s="396"/>
      <c r="BD39" s="396"/>
      <c r="BM39" s="40"/>
      <c r="BN39" s="40"/>
      <c r="BO39" s="529" t="s">
        <v>27</v>
      </c>
      <c r="BP39" s="529"/>
      <c r="BQ39" s="567" t="str">
        <f t="shared" si="46"/>
        <v/>
      </c>
      <c r="BR39" s="567"/>
      <c r="BS39" s="567"/>
      <c r="BT39" s="568" t="str">
        <f t="shared" si="47"/>
        <v/>
      </c>
      <c r="BU39" s="568"/>
      <c r="BV39" s="539">
        <f t="shared" si="48"/>
        <v>0</v>
      </c>
      <c r="BW39" s="539"/>
      <c r="BX39" s="539"/>
      <c r="BY39" s="539">
        <f t="shared" si="49"/>
        <v>0</v>
      </c>
      <c r="BZ39" s="539"/>
      <c r="CA39" s="539"/>
      <c r="CB39" s="539" t="str">
        <f t="shared" si="50"/>
        <v/>
      </c>
      <c r="CC39" s="539"/>
      <c r="CD39" s="539"/>
      <c r="CE39" s="534" t="str">
        <f>IF(BT39&gt;=$CD$44,IF(CB39="","",IF(SUM(CQ39:EF39)-$CG$44&lt;0,0,SUM(CQ39:EF39)-$CG$44)),IF(CB39="","",SUM(CQ39:EF39)))</f>
        <v/>
      </c>
      <c r="CF39" s="534"/>
      <c r="CG39" s="534"/>
      <c r="CH39" s="539">
        <f t="shared" si="51"/>
        <v>0</v>
      </c>
      <c r="CI39" s="539"/>
      <c r="CJ39" s="539"/>
      <c r="CK39" s="539">
        <f t="shared" si="52"/>
        <v>0</v>
      </c>
      <c r="CL39" s="539"/>
      <c r="CM39" s="539"/>
      <c r="CN39" s="282"/>
      <c r="CO39" s="81"/>
      <c r="CP39" s="283"/>
      <c r="CQ39" s="104" t="str">
        <f t="shared" si="61"/>
        <v/>
      </c>
      <c r="CR39" s="86" t="str">
        <f t="shared" si="62"/>
        <v/>
      </c>
      <c r="CS39" s="86" t="str">
        <f t="shared" si="63"/>
        <v/>
      </c>
      <c r="CT39" s="86" t="str">
        <f t="shared" si="64"/>
        <v/>
      </c>
      <c r="CU39" s="86" t="str">
        <f t="shared" si="65"/>
        <v/>
      </c>
      <c r="CV39" s="86" t="str">
        <f t="shared" si="66"/>
        <v/>
      </c>
      <c r="CW39" s="86" t="str">
        <f t="shared" si="67"/>
        <v/>
      </c>
      <c r="CX39" s="103" t="str">
        <f t="shared" si="68"/>
        <v/>
      </c>
      <c r="CY39" s="26" t="str">
        <f t="shared" si="69"/>
        <v/>
      </c>
      <c r="CZ39" s="26" t="str">
        <f t="shared" si="70"/>
        <v/>
      </c>
      <c r="DA39" s="26" t="str">
        <f t="shared" si="71"/>
        <v/>
      </c>
      <c r="DB39" s="26" t="str">
        <f t="shared" si="72"/>
        <v/>
      </c>
      <c r="DC39" s="26" t="str">
        <f t="shared" si="73"/>
        <v/>
      </c>
      <c r="DD39" s="26" t="str">
        <f t="shared" si="74"/>
        <v/>
      </c>
      <c r="DE39" s="104" t="str">
        <f t="shared" si="75"/>
        <v/>
      </c>
      <c r="DF39" s="86" t="str">
        <f t="shared" si="76"/>
        <v/>
      </c>
      <c r="DG39" s="86" t="str">
        <f t="shared" si="77"/>
        <v/>
      </c>
      <c r="DH39" s="86" t="str">
        <f t="shared" si="78"/>
        <v/>
      </c>
      <c r="DI39" s="86" t="str">
        <f t="shared" si="79"/>
        <v/>
      </c>
      <c r="DJ39" s="86" t="str">
        <f t="shared" si="80"/>
        <v/>
      </c>
      <c r="DK39" s="86" t="str">
        <f t="shared" si="81"/>
        <v/>
      </c>
      <c r="DL39" s="103" t="str">
        <f t="shared" si="82"/>
        <v/>
      </c>
      <c r="DM39" s="26" t="str">
        <f t="shared" si="83"/>
        <v/>
      </c>
      <c r="DN39" s="26" t="str">
        <f t="shared" si="84"/>
        <v/>
      </c>
      <c r="DO39" s="26" t="str">
        <f t="shared" si="85"/>
        <v/>
      </c>
      <c r="DP39" s="26" t="str">
        <f t="shared" si="86"/>
        <v/>
      </c>
      <c r="DQ39" s="26" t="str">
        <f t="shared" si="87"/>
        <v/>
      </c>
      <c r="DR39" s="26" t="str">
        <f t="shared" si="88"/>
        <v/>
      </c>
      <c r="DS39" s="104" t="str">
        <f t="shared" si="89"/>
        <v/>
      </c>
      <c r="DT39" s="86" t="str">
        <f t="shared" si="90"/>
        <v/>
      </c>
      <c r="DU39" s="86" t="str">
        <f t="shared" si="91"/>
        <v/>
      </c>
      <c r="DV39" s="86" t="str">
        <f t="shared" si="92"/>
        <v/>
      </c>
      <c r="DW39" s="86" t="str">
        <f t="shared" si="93"/>
        <v/>
      </c>
      <c r="DX39" s="86" t="str">
        <f t="shared" si="94"/>
        <v/>
      </c>
      <c r="DY39" s="86" t="str">
        <f t="shared" si="95"/>
        <v/>
      </c>
      <c r="DZ39" s="54" t="str">
        <f t="shared" si="96"/>
        <v/>
      </c>
      <c r="EA39" s="26" t="str">
        <f t="shared" si="97"/>
        <v/>
      </c>
      <c r="EB39" s="26" t="str">
        <f t="shared" si="98"/>
        <v/>
      </c>
      <c r="EC39" s="26" t="str">
        <f t="shared" si="99"/>
        <v/>
      </c>
      <c r="ED39" s="26" t="str">
        <f t="shared" si="100"/>
        <v/>
      </c>
      <c r="EE39" s="26" t="str">
        <f t="shared" si="101"/>
        <v/>
      </c>
      <c r="EF39" s="26" t="str">
        <f t="shared" si="102"/>
        <v/>
      </c>
      <c r="EG39" s="2"/>
    </row>
    <row r="40" spans="1:139" ht="17.25" customHeight="1">
      <c r="A40" s="274" t="s">
        <v>28</v>
      </c>
      <c r="B40" s="468">
        <f>C17</f>
        <v>0</v>
      </c>
      <c r="C40" s="469"/>
      <c r="D40" s="470"/>
      <c r="E40" s="398" t="str">
        <f>BR17</f>
        <v/>
      </c>
      <c r="F40" s="398"/>
      <c r="G40" s="398"/>
      <c r="H40" s="713" t="str">
        <f t="shared" si="37"/>
        <v/>
      </c>
      <c r="I40" s="714"/>
      <c r="J40" s="715"/>
      <c r="K40" s="485" t="str">
        <f t="shared" si="54"/>
        <v/>
      </c>
      <c r="L40" s="486"/>
      <c r="M40" s="487"/>
      <c r="N40" s="366" t="str">
        <f t="shared" si="38"/>
        <v/>
      </c>
      <c r="O40" s="366"/>
      <c r="P40" s="366"/>
      <c r="Q40" s="496" t="str">
        <f t="shared" si="39"/>
        <v/>
      </c>
      <c r="R40" s="497"/>
      <c r="S40" s="498"/>
      <c r="T40" s="482" t="str">
        <f t="shared" si="55"/>
        <v/>
      </c>
      <c r="U40" s="483"/>
      <c r="V40" s="484"/>
      <c r="W40" s="326" t="str">
        <f t="shared" si="40"/>
        <v/>
      </c>
      <c r="X40" s="326"/>
      <c r="Y40" s="326"/>
      <c r="Z40" s="471" t="str">
        <f t="shared" si="56"/>
        <v/>
      </c>
      <c r="AA40" s="472"/>
      <c r="AB40" s="473"/>
      <c r="AC40" s="423" t="str">
        <f t="shared" si="57"/>
        <v/>
      </c>
      <c r="AD40" s="424"/>
      <c r="AE40" s="425"/>
      <c r="AF40" s="255"/>
      <c r="AG40" s="427" t="s">
        <v>28</v>
      </c>
      <c r="AH40" s="428"/>
      <c r="AI40" s="406" t="str">
        <f t="shared" si="41"/>
        <v/>
      </c>
      <c r="AJ40" s="406"/>
      <c r="AK40" s="396" t="str">
        <f t="shared" si="58"/>
        <v/>
      </c>
      <c r="AL40" s="396"/>
      <c r="AM40" s="396"/>
      <c r="AN40" s="400">
        <f t="shared" si="42"/>
        <v>0</v>
      </c>
      <c r="AO40" s="400"/>
      <c r="AP40" s="400"/>
      <c r="AQ40" s="396" t="str">
        <f t="shared" si="59"/>
        <v/>
      </c>
      <c r="AR40" s="396"/>
      <c r="AS40" s="396"/>
      <c r="AT40" s="419" t="s">
        <v>85</v>
      </c>
      <c r="AU40" s="419"/>
      <c r="AV40" s="398" t="str">
        <f t="shared" si="43"/>
        <v/>
      </c>
      <c r="AW40" s="398"/>
      <c r="AX40" s="398"/>
      <c r="AY40" s="396" t="str">
        <f t="shared" si="44"/>
        <v/>
      </c>
      <c r="AZ40" s="396"/>
      <c r="BA40" s="396"/>
      <c r="BB40" s="396" t="str">
        <f t="shared" si="45"/>
        <v/>
      </c>
      <c r="BC40" s="396"/>
      <c r="BD40" s="396"/>
      <c r="BM40" s="35"/>
      <c r="BN40" s="78"/>
      <c r="BO40" s="529" t="s">
        <v>28</v>
      </c>
      <c r="BP40" s="529"/>
      <c r="BQ40" s="567" t="str">
        <f t="shared" si="46"/>
        <v/>
      </c>
      <c r="BR40" s="567"/>
      <c r="BS40" s="567"/>
      <c r="BT40" s="568" t="str">
        <f t="shared" si="47"/>
        <v/>
      </c>
      <c r="BU40" s="568"/>
      <c r="BV40" s="539">
        <f t="shared" si="48"/>
        <v>0</v>
      </c>
      <c r="BW40" s="539"/>
      <c r="BX40" s="539"/>
      <c r="BY40" s="539">
        <f t="shared" si="49"/>
        <v>0</v>
      </c>
      <c r="BZ40" s="539"/>
      <c r="CA40" s="539"/>
      <c r="CB40" s="539" t="str">
        <f t="shared" si="50"/>
        <v/>
      </c>
      <c r="CC40" s="539"/>
      <c r="CD40" s="539"/>
      <c r="CE40" s="534" t="str">
        <f t="shared" si="60"/>
        <v/>
      </c>
      <c r="CF40" s="534"/>
      <c r="CG40" s="534"/>
      <c r="CH40" s="539">
        <f t="shared" si="51"/>
        <v>0</v>
      </c>
      <c r="CI40" s="539"/>
      <c r="CJ40" s="539"/>
      <c r="CK40" s="539">
        <f t="shared" si="52"/>
        <v>0</v>
      </c>
      <c r="CL40" s="539"/>
      <c r="CM40" s="539"/>
      <c r="CN40" s="282"/>
      <c r="CO40" s="81"/>
      <c r="CP40" s="283"/>
      <c r="CQ40" s="104" t="str">
        <f t="shared" si="61"/>
        <v/>
      </c>
      <c r="CR40" s="86" t="str">
        <f t="shared" si="62"/>
        <v/>
      </c>
      <c r="CS40" s="86" t="str">
        <f t="shared" si="63"/>
        <v/>
      </c>
      <c r="CT40" s="86" t="str">
        <f t="shared" si="64"/>
        <v/>
      </c>
      <c r="CU40" s="86" t="str">
        <f t="shared" si="65"/>
        <v/>
      </c>
      <c r="CV40" s="86" t="str">
        <f t="shared" si="66"/>
        <v/>
      </c>
      <c r="CW40" s="86" t="str">
        <f t="shared" si="67"/>
        <v/>
      </c>
      <c r="CX40" s="103" t="str">
        <f>IF(CB40="","",IF(AND(BY40+CH40&lt;=$DC$32,BT40&gt;=$CX$33,CB40&gt;0),"○","×"))</f>
        <v/>
      </c>
      <c r="CY40" s="26" t="str">
        <f t="shared" si="69"/>
        <v/>
      </c>
      <c r="CZ40" s="26" t="str">
        <f t="shared" si="70"/>
        <v/>
      </c>
      <c r="DA40" s="26" t="str">
        <f t="shared" si="71"/>
        <v/>
      </c>
      <c r="DB40" s="26" t="str">
        <f t="shared" si="72"/>
        <v/>
      </c>
      <c r="DC40" s="26" t="str">
        <f t="shared" si="73"/>
        <v/>
      </c>
      <c r="DD40" s="26" t="str">
        <f t="shared" si="74"/>
        <v/>
      </c>
      <c r="DE40" s="104" t="str">
        <f t="shared" si="75"/>
        <v/>
      </c>
      <c r="DF40" s="86" t="str">
        <f t="shared" si="76"/>
        <v/>
      </c>
      <c r="DG40" s="86" t="str">
        <f t="shared" si="77"/>
        <v/>
      </c>
      <c r="DH40" s="86" t="str">
        <f t="shared" si="78"/>
        <v/>
      </c>
      <c r="DI40" s="86" t="str">
        <f t="shared" si="79"/>
        <v/>
      </c>
      <c r="DJ40" s="86" t="str">
        <f t="shared" si="80"/>
        <v/>
      </c>
      <c r="DK40" s="86" t="str">
        <f t="shared" si="81"/>
        <v/>
      </c>
      <c r="DL40" s="103" t="str">
        <f t="shared" si="82"/>
        <v/>
      </c>
      <c r="DM40" s="26" t="str">
        <f t="shared" si="83"/>
        <v/>
      </c>
      <c r="DN40" s="26" t="str">
        <f t="shared" si="84"/>
        <v/>
      </c>
      <c r="DO40" s="26" t="str">
        <f t="shared" si="85"/>
        <v/>
      </c>
      <c r="DP40" s="26" t="str">
        <f t="shared" si="86"/>
        <v/>
      </c>
      <c r="DQ40" s="26" t="str">
        <f t="shared" si="87"/>
        <v/>
      </c>
      <c r="DR40" s="26" t="str">
        <f t="shared" si="88"/>
        <v/>
      </c>
      <c r="DS40" s="104" t="str">
        <f t="shared" si="89"/>
        <v/>
      </c>
      <c r="DT40" s="86" t="str">
        <f t="shared" si="90"/>
        <v/>
      </c>
      <c r="DU40" s="86" t="str">
        <f t="shared" si="91"/>
        <v/>
      </c>
      <c r="DV40" s="86" t="str">
        <f t="shared" si="92"/>
        <v/>
      </c>
      <c r="DW40" s="86" t="str">
        <f t="shared" si="93"/>
        <v/>
      </c>
      <c r="DX40" s="86" t="str">
        <f t="shared" si="94"/>
        <v/>
      </c>
      <c r="DY40" s="86" t="str">
        <f t="shared" si="95"/>
        <v/>
      </c>
      <c r="DZ40" s="54" t="str">
        <f t="shared" si="96"/>
        <v/>
      </c>
      <c r="EA40" s="26" t="str">
        <f t="shared" si="97"/>
        <v/>
      </c>
      <c r="EB40" s="26" t="str">
        <f t="shared" si="98"/>
        <v/>
      </c>
      <c r="EC40" s="26" t="str">
        <f t="shared" si="99"/>
        <v/>
      </c>
      <c r="ED40" s="26" t="str">
        <f t="shared" si="100"/>
        <v/>
      </c>
      <c r="EE40" s="26" t="str">
        <f t="shared" si="101"/>
        <v/>
      </c>
      <c r="EF40" s="26" t="str">
        <f t="shared" si="102"/>
        <v/>
      </c>
      <c r="EG40" s="2"/>
    </row>
    <row r="41" spans="1:139" ht="17.25" customHeight="1">
      <c r="A41" s="274" t="s">
        <v>29</v>
      </c>
      <c r="B41" s="468">
        <f>C18</f>
        <v>0</v>
      </c>
      <c r="C41" s="469"/>
      <c r="D41" s="470"/>
      <c r="E41" s="398" t="str">
        <f t="shared" si="36"/>
        <v/>
      </c>
      <c r="F41" s="398"/>
      <c r="G41" s="398"/>
      <c r="H41" s="713" t="str">
        <f t="shared" si="37"/>
        <v/>
      </c>
      <c r="I41" s="714"/>
      <c r="J41" s="715"/>
      <c r="K41" s="485" t="str">
        <f t="shared" si="54"/>
        <v/>
      </c>
      <c r="L41" s="486"/>
      <c r="M41" s="487"/>
      <c r="N41" s="366" t="str">
        <f t="shared" si="38"/>
        <v/>
      </c>
      <c r="O41" s="366"/>
      <c r="P41" s="366"/>
      <c r="Q41" s="496" t="str">
        <f t="shared" si="39"/>
        <v/>
      </c>
      <c r="R41" s="497"/>
      <c r="S41" s="498"/>
      <c r="T41" s="482" t="str">
        <f t="shared" si="55"/>
        <v/>
      </c>
      <c r="U41" s="483"/>
      <c r="V41" s="484"/>
      <c r="W41" s="326" t="str">
        <f t="shared" si="40"/>
        <v/>
      </c>
      <c r="X41" s="326"/>
      <c r="Y41" s="326"/>
      <c r="Z41" s="471" t="str">
        <f t="shared" si="56"/>
        <v/>
      </c>
      <c r="AA41" s="472"/>
      <c r="AB41" s="473"/>
      <c r="AC41" s="423" t="str">
        <f t="shared" si="57"/>
        <v/>
      </c>
      <c r="AD41" s="424"/>
      <c r="AE41" s="425"/>
      <c r="AF41" s="256"/>
      <c r="AG41" s="427" t="s">
        <v>29</v>
      </c>
      <c r="AH41" s="428"/>
      <c r="AI41" s="406" t="str">
        <f t="shared" si="41"/>
        <v/>
      </c>
      <c r="AJ41" s="406"/>
      <c r="AK41" s="396" t="str">
        <f t="shared" si="58"/>
        <v/>
      </c>
      <c r="AL41" s="396"/>
      <c r="AM41" s="396"/>
      <c r="AN41" s="400">
        <f t="shared" si="42"/>
        <v>0</v>
      </c>
      <c r="AO41" s="400"/>
      <c r="AP41" s="400"/>
      <c r="AQ41" s="396" t="str">
        <f t="shared" si="59"/>
        <v/>
      </c>
      <c r="AR41" s="396"/>
      <c r="AS41" s="396"/>
      <c r="AT41" s="419" t="s">
        <v>85</v>
      </c>
      <c r="AU41" s="419"/>
      <c r="AV41" s="398" t="str">
        <f t="shared" si="43"/>
        <v/>
      </c>
      <c r="AW41" s="398"/>
      <c r="AX41" s="398"/>
      <c r="AY41" s="396" t="str">
        <f t="shared" si="44"/>
        <v/>
      </c>
      <c r="AZ41" s="396"/>
      <c r="BA41" s="396"/>
      <c r="BB41" s="396" t="str">
        <f t="shared" si="45"/>
        <v/>
      </c>
      <c r="BC41" s="396"/>
      <c r="BD41" s="396"/>
      <c r="BM41" s="35"/>
      <c r="BN41" s="78"/>
      <c r="BO41" s="529" t="s">
        <v>29</v>
      </c>
      <c r="BP41" s="529"/>
      <c r="BQ41" s="567" t="str">
        <f t="shared" si="46"/>
        <v/>
      </c>
      <c r="BR41" s="567"/>
      <c r="BS41" s="567"/>
      <c r="BT41" s="568" t="str">
        <f t="shared" si="47"/>
        <v/>
      </c>
      <c r="BU41" s="568"/>
      <c r="BV41" s="539">
        <f t="shared" si="48"/>
        <v>0</v>
      </c>
      <c r="BW41" s="539"/>
      <c r="BX41" s="539"/>
      <c r="BY41" s="539">
        <f t="shared" si="49"/>
        <v>0</v>
      </c>
      <c r="BZ41" s="539"/>
      <c r="CA41" s="539"/>
      <c r="CB41" s="539" t="str">
        <f t="shared" si="50"/>
        <v/>
      </c>
      <c r="CC41" s="539"/>
      <c r="CD41" s="539"/>
      <c r="CE41" s="534" t="str">
        <f t="shared" si="60"/>
        <v/>
      </c>
      <c r="CF41" s="534"/>
      <c r="CG41" s="534"/>
      <c r="CH41" s="539">
        <f t="shared" si="51"/>
        <v>0</v>
      </c>
      <c r="CI41" s="539"/>
      <c r="CJ41" s="539"/>
      <c r="CK41" s="539">
        <f t="shared" si="52"/>
        <v>0</v>
      </c>
      <c r="CL41" s="539"/>
      <c r="CM41" s="539"/>
      <c r="CN41" s="282"/>
      <c r="CO41" s="81"/>
      <c r="CP41" s="283"/>
      <c r="CQ41" s="104" t="str">
        <f t="shared" si="61"/>
        <v/>
      </c>
      <c r="CR41" s="86" t="str">
        <f t="shared" si="62"/>
        <v/>
      </c>
      <c r="CS41" s="86" t="str">
        <f t="shared" si="63"/>
        <v/>
      </c>
      <c r="CT41" s="86" t="str">
        <f t="shared" si="64"/>
        <v/>
      </c>
      <c r="CU41" s="86" t="str">
        <f t="shared" si="65"/>
        <v/>
      </c>
      <c r="CV41" s="86" t="str">
        <f t="shared" si="66"/>
        <v/>
      </c>
      <c r="CW41" s="86" t="str">
        <f t="shared" si="67"/>
        <v/>
      </c>
      <c r="CX41" s="103" t="str">
        <f t="shared" si="68"/>
        <v/>
      </c>
      <c r="CY41" s="26" t="str">
        <f t="shared" si="69"/>
        <v/>
      </c>
      <c r="CZ41" s="26" t="str">
        <f t="shared" si="70"/>
        <v/>
      </c>
      <c r="DA41" s="26" t="str">
        <f t="shared" si="71"/>
        <v/>
      </c>
      <c r="DB41" s="26" t="str">
        <f t="shared" si="72"/>
        <v/>
      </c>
      <c r="DC41" s="26" t="str">
        <f t="shared" si="73"/>
        <v/>
      </c>
      <c r="DD41" s="26" t="str">
        <f t="shared" si="74"/>
        <v/>
      </c>
      <c r="DE41" s="104" t="str">
        <f t="shared" si="75"/>
        <v/>
      </c>
      <c r="DF41" s="86" t="str">
        <f t="shared" si="76"/>
        <v/>
      </c>
      <c r="DG41" s="86" t="str">
        <f t="shared" si="77"/>
        <v/>
      </c>
      <c r="DH41" s="86" t="str">
        <f t="shared" si="78"/>
        <v/>
      </c>
      <c r="DI41" s="86" t="str">
        <f t="shared" si="79"/>
        <v/>
      </c>
      <c r="DJ41" s="86" t="str">
        <f t="shared" si="80"/>
        <v/>
      </c>
      <c r="DK41" s="86" t="str">
        <f t="shared" si="81"/>
        <v/>
      </c>
      <c r="DL41" s="103" t="str">
        <f t="shared" si="82"/>
        <v/>
      </c>
      <c r="DM41" s="26" t="str">
        <f t="shared" si="83"/>
        <v/>
      </c>
      <c r="DN41" s="26" t="str">
        <f t="shared" si="84"/>
        <v/>
      </c>
      <c r="DO41" s="26" t="str">
        <f t="shared" si="85"/>
        <v/>
      </c>
      <c r="DP41" s="26" t="str">
        <f t="shared" si="86"/>
        <v/>
      </c>
      <c r="DQ41" s="26" t="str">
        <f t="shared" si="87"/>
        <v/>
      </c>
      <c r="DR41" s="26" t="str">
        <f t="shared" si="88"/>
        <v/>
      </c>
      <c r="DS41" s="104" t="str">
        <f t="shared" si="89"/>
        <v/>
      </c>
      <c r="DT41" s="86" t="str">
        <f t="shared" si="90"/>
        <v/>
      </c>
      <c r="DU41" s="86" t="str">
        <f t="shared" si="91"/>
        <v/>
      </c>
      <c r="DV41" s="86" t="str">
        <f t="shared" si="92"/>
        <v/>
      </c>
      <c r="DW41" s="86" t="str">
        <f t="shared" si="93"/>
        <v/>
      </c>
      <c r="DX41" s="86" t="str">
        <f t="shared" si="94"/>
        <v/>
      </c>
      <c r="DY41" s="86" t="str">
        <f t="shared" si="95"/>
        <v/>
      </c>
      <c r="DZ41" s="54" t="str">
        <f t="shared" si="96"/>
        <v/>
      </c>
      <c r="EA41" s="26" t="str">
        <f t="shared" si="97"/>
        <v/>
      </c>
      <c r="EB41" s="26" t="str">
        <f t="shared" si="98"/>
        <v/>
      </c>
      <c r="EC41" s="26" t="str">
        <f t="shared" si="99"/>
        <v/>
      </c>
      <c r="ED41" s="26" t="str">
        <f t="shared" si="100"/>
        <v/>
      </c>
      <c r="EE41" s="26" t="str">
        <f t="shared" si="101"/>
        <v/>
      </c>
      <c r="EF41" s="26" t="str">
        <f t="shared" si="102"/>
        <v/>
      </c>
      <c r="EG41" s="2"/>
    </row>
    <row r="42" spans="1:139" ht="17.25" customHeight="1" thickBot="1">
      <c r="A42" s="274" t="s">
        <v>30</v>
      </c>
      <c r="B42" s="468">
        <f>C19</f>
        <v>0</v>
      </c>
      <c r="C42" s="469"/>
      <c r="D42" s="470"/>
      <c r="E42" s="399" t="str">
        <f t="shared" si="36"/>
        <v/>
      </c>
      <c r="F42" s="399"/>
      <c r="G42" s="399"/>
      <c r="H42" s="732" t="str">
        <f t="shared" si="37"/>
        <v/>
      </c>
      <c r="I42" s="421"/>
      <c r="J42" s="733"/>
      <c r="K42" s="485" t="str">
        <f t="shared" si="54"/>
        <v/>
      </c>
      <c r="L42" s="486"/>
      <c r="M42" s="487"/>
      <c r="N42" s="367" t="str">
        <f t="shared" si="38"/>
        <v/>
      </c>
      <c r="O42" s="367"/>
      <c r="P42" s="367"/>
      <c r="Q42" s="420" t="str">
        <f t="shared" si="39"/>
        <v/>
      </c>
      <c r="R42" s="421"/>
      <c r="S42" s="422"/>
      <c r="T42" s="482" t="str">
        <f t="shared" si="55"/>
        <v/>
      </c>
      <c r="U42" s="483"/>
      <c r="V42" s="484"/>
      <c r="W42" s="328" t="str">
        <f t="shared" si="40"/>
        <v/>
      </c>
      <c r="X42" s="328"/>
      <c r="Y42" s="328"/>
      <c r="Z42" s="474" t="str">
        <f t="shared" si="56"/>
        <v/>
      </c>
      <c r="AA42" s="475"/>
      <c r="AB42" s="476"/>
      <c r="AC42" s="340" t="str">
        <f t="shared" si="57"/>
        <v/>
      </c>
      <c r="AD42" s="341"/>
      <c r="AE42" s="342"/>
      <c r="AF42" s="251"/>
      <c r="AG42" s="429" t="s">
        <v>30</v>
      </c>
      <c r="AH42" s="430"/>
      <c r="AI42" s="426" t="str">
        <f t="shared" si="41"/>
        <v/>
      </c>
      <c r="AJ42" s="426"/>
      <c r="AK42" s="397" t="str">
        <f t="shared" si="58"/>
        <v/>
      </c>
      <c r="AL42" s="397"/>
      <c r="AM42" s="397"/>
      <c r="AN42" s="538">
        <f t="shared" si="42"/>
        <v>0</v>
      </c>
      <c r="AO42" s="538"/>
      <c r="AP42" s="538"/>
      <c r="AQ42" s="397" t="str">
        <f t="shared" si="59"/>
        <v/>
      </c>
      <c r="AR42" s="397"/>
      <c r="AS42" s="397"/>
      <c r="AT42" s="519" t="s">
        <v>85</v>
      </c>
      <c r="AU42" s="519"/>
      <c r="AV42" s="399" t="str">
        <f t="shared" si="43"/>
        <v/>
      </c>
      <c r="AW42" s="399"/>
      <c r="AX42" s="399"/>
      <c r="AY42" s="397" t="str">
        <f t="shared" si="44"/>
        <v/>
      </c>
      <c r="AZ42" s="397"/>
      <c r="BA42" s="397"/>
      <c r="BB42" s="397" t="str">
        <f t="shared" si="45"/>
        <v/>
      </c>
      <c r="BC42" s="397"/>
      <c r="BD42" s="397"/>
      <c r="BM42" s="35"/>
      <c r="BN42" s="78"/>
      <c r="BO42" s="529" t="s">
        <v>30</v>
      </c>
      <c r="BP42" s="529"/>
      <c r="BQ42" s="567" t="str">
        <f t="shared" si="46"/>
        <v/>
      </c>
      <c r="BR42" s="567"/>
      <c r="BS42" s="567"/>
      <c r="BT42" s="568" t="str">
        <f t="shared" si="47"/>
        <v/>
      </c>
      <c r="BU42" s="568"/>
      <c r="BV42" s="539">
        <f t="shared" si="48"/>
        <v>0</v>
      </c>
      <c r="BW42" s="539"/>
      <c r="BX42" s="539"/>
      <c r="BY42" s="539">
        <f t="shared" si="49"/>
        <v>0</v>
      </c>
      <c r="BZ42" s="539"/>
      <c r="CA42" s="539"/>
      <c r="CB42" s="539" t="str">
        <f t="shared" si="50"/>
        <v/>
      </c>
      <c r="CC42" s="539"/>
      <c r="CD42" s="539"/>
      <c r="CE42" s="534" t="str">
        <f t="shared" si="60"/>
        <v/>
      </c>
      <c r="CF42" s="534"/>
      <c r="CG42" s="534"/>
      <c r="CH42" s="539">
        <f t="shared" si="51"/>
        <v>0</v>
      </c>
      <c r="CI42" s="539"/>
      <c r="CJ42" s="539"/>
      <c r="CK42" s="539">
        <f t="shared" si="52"/>
        <v>0</v>
      </c>
      <c r="CL42" s="539"/>
      <c r="CM42" s="539"/>
      <c r="CN42" s="282"/>
      <c r="CO42" s="81"/>
      <c r="CP42" s="283"/>
      <c r="CQ42" s="104" t="str">
        <f t="shared" si="61"/>
        <v/>
      </c>
      <c r="CR42" s="86" t="str">
        <f t="shared" si="62"/>
        <v/>
      </c>
      <c r="CS42" s="86" t="str">
        <f t="shared" si="63"/>
        <v/>
      </c>
      <c r="CT42" s="86" t="str">
        <f t="shared" si="64"/>
        <v/>
      </c>
      <c r="CU42" s="86" t="str">
        <f t="shared" si="65"/>
        <v/>
      </c>
      <c r="CV42" s="86" t="str">
        <f t="shared" si="66"/>
        <v/>
      </c>
      <c r="CW42" s="86" t="str">
        <f>IF(CB42="","",IF(CQ42="×",0,IF(CB42&gt;=$CW$33,CB42*$CW$30-$CW$31,0)))</f>
        <v/>
      </c>
      <c r="CX42" s="103" t="str">
        <f t="shared" si="68"/>
        <v/>
      </c>
      <c r="CY42" s="26" t="str">
        <f t="shared" si="69"/>
        <v/>
      </c>
      <c r="CZ42" s="26" t="str">
        <f t="shared" si="70"/>
        <v/>
      </c>
      <c r="DA42" s="26" t="str">
        <f t="shared" si="71"/>
        <v/>
      </c>
      <c r="DB42" s="26" t="str">
        <f t="shared" si="72"/>
        <v/>
      </c>
      <c r="DC42" s="26" t="str">
        <f t="shared" si="73"/>
        <v/>
      </c>
      <c r="DD42" s="26" t="str">
        <f t="shared" si="74"/>
        <v/>
      </c>
      <c r="DE42" s="104" t="str">
        <f t="shared" si="75"/>
        <v/>
      </c>
      <c r="DF42" s="86" t="str">
        <f t="shared" si="76"/>
        <v/>
      </c>
      <c r="DG42" s="86" t="str">
        <f t="shared" si="77"/>
        <v/>
      </c>
      <c r="DH42" s="86" t="str">
        <f t="shared" si="78"/>
        <v/>
      </c>
      <c r="DI42" s="86" t="str">
        <f t="shared" si="79"/>
        <v/>
      </c>
      <c r="DJ42" s="86" t="str">
        <f t="shared" si="80"/>
        <v/>
      </c>
      <c r="DK42" s="86" t="str">
        <f t="shared" si="81"/>
        <v/>
      </c>
      <c r="DL42" s="103" t="str">
        <f t="shared" si="82"/>
        <v/>
      </c>
      <c r="DM42" s="26" t="str">
        <f t="shared" si="83"/>
        <v/>
      </c>
      <c r="DN42" s="26" t="str">
        <f t="shared" si="84"/>
        <v/>
      </c>
      <c r="DO42" s="26" t="str">
        <f t="shared" si="85"/>
        <v/>
      </c>
      <c r="DP42" s="26" t="str">
        <f t="shared" si="86"/>
        <v/>
      </c>
      <c r="DQ42" s="26" t="str">
        <f t="shared" si="87"/>
        <v/>
      </c>
      <c r="DR42" s="26" t="str">
        <f t="shared" si="88"/>
        <v/>
      </c>
      <c r="DS42" s="104" t="str">
        <f t="shared" si="89"/>
        <v/>
      </c>
      <c r="DT42" s="86" t="str">
        <f t="shared" si="90"/>
        <v/>
      </c>
      <c r="DU42" s="86" t="str">
        <f t="shared" si="91"/>
        <v/>
      </c>
      <c r="DV42" s="86" t="str">
        <f t="shared" si="92"/>
        <v/>
      </c>
      <c r="DW42" s="86" t="str">
        <f t="shared" si="93"/>
        <v/>
      </c>
      <c r="DX42" s="86" t="str">
        <f t="shared" si="94"/>
        <v/>
      </c>
      <c r="DY42" s="86" t="str">
        <f t="shared" si="95"/>
        <v/>
      </c>
      <c r="DZ42" s="54" t="str">
        <f t="shared" si="96"/>
        <v/>
      </c>
      <c r="EA42" s="26" t="str">
        <f t="shared" si="97"/>
        <v/>
      </c>
      <c r="EB42" s="26" t="str">
        <f t="shared" si="98"/>
        <v/>
      </c>
      <c r="EC42" s="26" t="str">
        <f t="shared" si="99"/>
        <v/>
      </c>
      <c r="ED42" s="26" t="str">
        <f t="shared" si="100"/>
        <v/>
      </c>
      <c r="EE42" s="26" t="str">
        <f t="shared" si="101"/>
        <v/>
      </c>
      <c r="EF42" s="26" t="str">
        <f t="shared" si="102"/>
        <v/>
      </c>
      <c r="EG42" s="2"/>
    </row>
    <row r="43" spans="1:139" ht="18.75" customHeight="1" thickBot="1">
      <c r="A43" s="725" t="s">
        <v>141</v>
      </c>
      <c r="B43" s="726"/>
      <c r="C43" s="726"/>
      <c r="D43" s="727"/>
      <c r="E43" s="728" t="s">
        <v>142</v>
      </c>
      <c r="F43" s="729"/>
      <c r="G43" s="701">
        <f>ROUNDDOWN(BH43-AU45,-2)</f>
        <v>60100</v>
      </c>
      <c r="H43" s="702"/>
      <c r="I43" s="702"/>
      <c r="J43" s="702"/>
      <c r="K43" s="702"/>
      <c r="L43" s="702"/>
      <c r="M43" s="703"/>
      <c r="N43" s="730" t="s">
        <v>143</v>
      </c>
      <c r="O43" s="731"/>
      <c r="P43" s="704">
        <f>ROUNDDOWN(BH56-AU58,-2)</f>
        <v>23600</v>
      </c>
      <c r="Q43" s="705"/>
      <c r="R43" s="705"/>
      <c r="S43" s="705"/>
      <c r="T43" s="705"/>
      <c r="U43" s="705"/>
      <c r="V43" s="706"/>
      <c r="W43" s="699" t="s">
        <v>144</v>
      </c>
      <c r="X43" s="700"/>
      <c r="Y43" s="707">
        <f>ROUNDDOWN(BH69-AU71,-2)</f>
        <v>0</v>
      </c>
      <c r="Z43" s="708"/>
      <c r="AA43" s="708"/>
      <c r="AB43" s="708"/>
      <c r="AC43" s="708"/>
      <c r="AD43" s="708"/>
      <c r="AE43" s="709"/>
      <c r="AF43" s="243"/>
      <c r="AG43" s="520" t="s">
        <v>97</v>
      </c>
      <c r="AH43" s="520"/>
      <c r="AI43" s="520"/>
      <c r="AJ43" s="520"/>
      <c r="AK43" s="520"/>
      <c r="AL43" s="413">
        <f>SUM(AY35:BA42)</f>
        <v>60171</v>
      </c>
      <c r="AM43" s="414"/>
      <c r="AN43" s="414"/>
      <c r="AO43" s="211" t="s">
        <v>59</v>
      </c>
      <c r="AP43" s="415" t="s">
        <v>94</v>
      </c>
      <c r="AQ43" s="415"/>
      <c r="AR43" s="415"/>
      <c r="AS43" s="415"/>
      <c r="AT43" s="416">
        <f>CJ12</f>
        <v>0</v>
      </c>
      <c r="AU43" s="416"/>
      <c r="AV43" s="416"/>
      <c r="AW43" s="212" t="s">
        <v>60</v>
      </c>
      <c r="AX43" s="238"/>
      <c r="AY43" s="415" t="s">
        <v>95</v>
      </c>
      <c r="AZ43" s="415"/>
      <c r="BA43" s="415"/>
      <c r="BB43" s="415"/>
      <c r="BC43" s="415"/>
      <c r="BD43" s="415"/>
      <c r="BE43" s="415"/>
      <c r="BF43" s="407"/>
      <c r="BG43" s="407"/>
      <c r="BH43" s="417">
        <f>ROUNDDOWN(AL43-AT43,-2)</f>
        <v>60100</v>
      </c>
      <c r="BI43" s="418"/>
      <c r="BJ43" s="418"/>
      <c r="BK43" s="418"/>
      <c r="BL43" s="35"/>
      <c r="BM43" s="35"/>
      <c r="BN43" s="78"/>
      <c r="BO43" s="90"/>
      <c r="BP43" s="81"/>
      <c r="BQ43" s="81"/>
      <c r="BR43" s="81"/>
      <c r="BS43" s="81"/>
      <c r="BT43" s="81"/>
      <c r="BU43" s="81"/>
      <c r="BV43" s="81"/>
      <c r="BW43" s="81"/>
      <c r="BX43" s="563"/>
      <c r="BY43" s="563"/>
      <c r="BZ43" s="563"/>
      <c r="CA43" s="102"/>
      <c r="CB43" s="102"/>
      <c r="CC43" s="102"/>
      <c r="CD43" s="102"/>
      <c r="CE43" s="102"/>
      <c r="CF43" s="102"/>
      <c r="CG43" s="102"/>
      <c r="CH43" s="102"/>
      <c r="CI43" s="102"/>
      <c r="CJ43" s="102"/>
      <c r="CK43" s="102"/>
      <c r="CL43" s="102"/>
      <c r="CM43" s="102"/>
      <c r="CN43" s="102"/>
      <c r="CO43" s="102"/>
      <c r="CP43" s="81"/>
      <c r="CQ43" s="81"/>
      <c r="CR43" s="81"/>
      <c r="CS43" s="81"/>
      <c r="CT43" s="81"/>
      <c r="CU43" s="81"/>
      <c r="CV43" s="81"/>
      <c r="CW43" s="81"/>
      <c r="CX43" s="27"/>
      <c r="CY43" s="96"/>
      <c r="CZ43" s="96"/>
      <c r="DA43" s="96"/>
      <c r="DB43" s="96"/>
      <c r="DC43" s="96"/>
      <c r="DD43" s="96"/>
      <c r="DE43" s="81"/>
      <c r="DF43" s="81"/>
      <c r="DG43" s="81"/>
      <c r="DH43" s="81"/>
      <c r="DI43" s="81"/>
      <c r="DJ43" s="81"/>
      <c r="DK43" s="81"/>
      <c r="DL43" s="27"/>
      <c r="DM43" s="96"/>
      <c r="DN43" s="96"/>
      <c r="DO43" s="96"/>
      <c r="DP43" s="96"/>
      <c r="DQ43" s="96"/>
      <c r="DR43" s="96"/>
      <c r="DS43" s="81"/>
      <c r="DT43" s="81"/>
      <c r="DU43" s="81"/>
      <c r="DV43" s="81"/>
      <c r="DW43" s="81"/>
      <c r="DX43" s="81"/>
      <c r="DY43" s="81"/>
      <c r="DZ43" s="27"/>
      <c r="EA43" s="96"/>
      <c r="EB43" s="96"/>
      <c r="EC43" s="96"/>
      <c r="ED43" s="96"/>
      <c r="EE43" s="96"/>
      <c r="EF43" s="96"/>
      <c r="EG43" s="2"/>
    </row>
    <row r="44" spans="1:139">
      <c r="A44" s="322" t="s">
        <v>154</v>
      </c>
      <c r="B44" s="322"/>
      <c r="C44" s="322"/>
      <c r="D44" s="322"/>
      <c r="E44" s="322"/>
      <c r="F44" s="322"/>
      <c r="G44" s="322"/>
      <c r="H44" s="322"/>
      <c r="I44" s="322"/>
      <c r="J44" s="322"/>
      <c r="K44" s="322"/>
      <c r="L44" s="322"/>
      <c r="M44" s="322"/>
      <c r="N44" s="322"/>
      <c r="O44" s="322"/>
      <c r="P44" s="322"/>
      <c r="Q44" s="322"/>
      <c r="R44" s="322"/>
      <c r="S44" s="322"/>
      <c r="T44" s="322"/>
      <c r="U44" s="322"/>
      <c r="V44" s="322"/>
      <c r="AB44" s="518" t="s">
        <v>146</v>
      </c>
      <c r="AC44" s="518"/>
      <c r="AD44" s="518"/>
      <c r="AE44" s="518"/>
      <c r="AF44" s="263"/>
      <c r="AG44" s="412" t="s">
        <v>98</v>
      </c>
      <c r="AH44" s="412"/>
      <c r="AI44" s="412"/>
      <c r="AJ44" s="412"/>
      <c r="AK44" s="412"/>
      <c r="AL44" s="211" t="s">
        <v>59</v>
      </c>
      <c r="AM44" s="408" t="s">
        <v>151</v>
      </c>
      <c r="AN44" s="408"/>
      <c r="AO44" s="408"/>
      <c r="AP44" s="408"/>
      <c r="AQ44" s="408"/>
      <c r="AR44" s="408"/>
      <c r="AS44" s="408"/>
      <c r="AT44" s="408"/>
      <c r="AU44" s="409">
        <f>SUM(K35:M42)</f>
        <v>0</v>
      </c>
      <c r="AV44" s="408"/>
      <c r="AW44" s="408"/>
      <c r="AX44" s="212" t="s">
        <v>60</v>
      </c>
      <c r="AY44" s="408" t="s">
        <v>96</v>
      </c>
      <c r="AZ44" s="408"/>
      <c r="BA44" s="408"/>
      <c r="BB44" s="408"/>
      <c r="BC44" s="408"/>
      <c r="BD44" s="408"/>
      <c r="BE44" s="408"/>
      <c r="BF44" s="408"/>
      <c r="BG44" s="238"/>
      <c r="BH44" s="410">
        <f>ROUNDDOWN(BH43-AU44,-2)</f>
        <v>60100</v>
      </c>
      <c r="BI44" s="411"/>
      <c r="BJ44" s="411"/>
      <c r="BK44" s="411"/>
      <c r="BL44" s="35"/>
      <c r="BM44" s="35"/>
      <c r="BN44" s="78"/>
      <c r="BO44" s="81"/>
      <c r="BP44" s="81"/>
      <c r="BQ44" s="81"/>
      <c r="BR44" s="81"/>
      <c r="BS44" s="81"/>
      <c r="BT44" s="81"/>
      <c r="BU44" s="81"/>
      <c r="BV44" s="81"/>
      <c r="BW44" s="81"/>
      <c r="BX44" s="81"/>
      <c r="BY44" s="81"/>
      <c r="BZ44" s="81"/>
      <c r="CA44" s="81"/>
      <c r="CB44" s="81"/>
      <c r="CC44" s="81"/>
      <c r="CD44" s="564">
        <v>65</v>
      </c>
      <c r="CE44" s="564"/>
      <c r="CF44" s="564"/>
      <c r="CG44" s="565">
        <v>150000</v>
      </c>
      <c r="CH44" s="565"/>
      <c r="CI44" s="565"/>
      <c r="CJ44" s="81"/>
      <c r="CK44" s="81"/>
      <c r="CL44" s="81"/>
      <c r="CM44" s="81"/>
      <c r="CN44" s="81"/>
      <c r="CO44" s="81"/>
      <c r="CP44" s="81"/>
      <c r="CQ44" s="81"/>
      <c r="CR44" s="81"/>
      <c r="CS44" s="81"/>
      <c r="CT44" s="81"/>
      <c r="CU44" s="81"/>
      <c r="CV44" s="81"/>
      <c r="CW44" s="81"/>
      <c r="CX44" s="27"/>
      <c r="CY44" s="27"/>
      <c r="CZ44" s="27"/>
      <c r="DA44" s="27"/>
      <c r="DB44" s="27"/>
      <c r="DC44" s="27"/>
      <c r="DD44" s="27"/>
      <c r="DE44" s="81"/>
      <c r="DF44" s="81"/>
      <c r="DG44" s="81"/>
      <c r="DH44" s="81"/>
      <c r="DI44" s="81"/>
      <c r="DJ44" s="81"/>
      <c r="DK44" s="81"/>
      <c r="DL44" s="27"/>
      <c r="DM44" s="27"/>
      <c r="DN44" s="27"/>
      <c r="DO44" s="27"/>
      <c r="DP44" s="27"/>
      <c r="DQ44" s="27"/>
      <c r="DR44" s="27"/>
      <c r="DS44" s="81"/>
      <c r="DT44" s="81"/>
      <c r="DU44" s="81"/>
      <c r="DV44" s="81"/>
      <c r="DW44" s="81"/>
      <c r="DX44" s="81"/>
      <c r="DY44" s="81"/>
      <c r="DZ44" s="27"/>
      <c r="EA44" s="27"/>
      <c r="EB44" s="27"/>
      <c r="EC44" s="27"/>
      <c r="ED44" s="27"/>
      <c r="EE44" s="27"/>
      <c r="EF44" s="27"/>
      <c r="EG44" s="2"/>
    </row>
    <row r="45" spans="1:139" ht="12.75" customHeight="1" thickBot="1">
      <c r="AF45" s="264"/>
      <c r="AG45" s="193"/>
      <c r="AH45" s="197"/>
      <c r="AI45" s="194"/>
      <c r="AJ45" s="194"/>
      <c r="AK45" s="194"/>
      <c r="AL45" s="194"/>
      <c r="AM45" s="194"/>
      <c r="AN45" s="194"/>
      <c r="AO45" s="194"/>
      <c r="AP45" s="194"/>
      <c r="AQ45" s="194"/>
      <c r="AR45" s="194"/>
      <c r="AS45" s="194"/>
      <c r="AT45" s="194"/>
      <c r="AU45" s="382">
        <f>IF(AU44-AT43&lt;=0,0,AU44-AT43)</f>
        <v>0</v>
      </c>
      <c r="AV45" s="382"/>
      <c r="AW45" s="382"/>
      <c r="AX45" s="194"/>
      <c r="AY45" s="194"/>
      <c r="AZ45" s="194"/>
      <c r="BA45" s="194"/>
      <c r="BB45" s="194"/>
      <c r="BC45" s="194"/>
      <c r="BD45" s="194"/>
      <c r="BE45" s="194"/>
      <c r="BF45" s="194"/>
      <c r="BG45" s="194"/>
      <c r="BH45" s="322" t="s">
        <v>99</v>
      </c>
      <c r="BI45" s="322"/>
      <c r="BJ45" s="322"/>
      <c r="BK45" s="322"/>
      <c r="BL45" s="35"/>
      <c r="BM45" s="35"/>
      <c r="BN45" s="35"/>
      <c r="BO45" s="78"/>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row>
    <row r="46" spans="1:139" ht="12" customHeight="1" thickBot="1">
      <c r="O46" s="666" t="s">
        <v>145</v>
      </c>
      <c r="P46" s="667"/>
      <c r="Q46" s="667"/>
      <c r="R46" s="667"/>
      <c r="S46" s="667"/>
      <c r="T46" s="667"/>
      <c r="U46" s="667"/>
      <c r="V46" s="667"/>
      <c r="W46" s="667"/>
      <c r="X46" s="667"/>
      <c r="Y46" s="667"/>
      <c r="Z46" s="672">
        <f>G43+P43+Y43</f>
        <v>83700</v>
      </c>
      <c r="AA46" s="673"/>
      <c r="AB46" s="673"/>
      <c r="AC46" s="673"/>
      <c r="AD46" s="673"/>
      <c r="AE46" s="674"/>
      <c r="AF46" s="264"/>
      <c r="AG46" s="241">
        <v>2</v>
      </c>
      <c r="AH46" s="334" t="s">
        <v>33</v>
      </c>
      <c r="AI46" s="334"/>
      <c r="AJ46" s="334"/>
      <c r="AK46" s="334"/>
      <c r="AL46" s="334"/>
      <c r="AM46" s="334"/>
      <c r="AN46" s="334"/>
      <c r="AO46" s="334"/>
      <c r="AP46" s="334"/>
      <c r="AQ46" s="334"/>
      <c r="AR46" s="334"/>
      <c r="AS46" s="334"/>
      <c r="AT46" s="334"/>
      <c r="AU46" s="242"/>
      <c r="AV46" s="242"/>
      <c r="AW46" s="242"/>
      <c r="AX46" s="242"/>
      <c r="AY46" s="242"/>
      <c r="AZ46" s="242"/>
      <c r="BA46" s="242"/>
      <c r="BB46" s="242"/>
      <c r="BC46" s="242"/>
      <c r="BD46" s="242"/>
      <c r="BE46" s="242"/>
      <c r="BF46" s="242"/>
      <c r="BG46" s="242"/>
      <c r="BH46" s="243"/>
      <c r="BI46" s="243"/>
      <c r="BJ46" s="243"/>
      <c r="BK46" s="243"/>
      <c r="BL46" s="35"/>
      <c r="BM46" s="35"/>
      <c r="BN46" s="35"/>
      <c r="BO46" s="78"/>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row>
    <row r="47" spans="1:139" ht="12" customHeight="1" thickBot="1">
      <c r="O47" s="668"/>
      <c r="P47" s="669"/>
      <c r="Q47" s="669"/>
      <c r="R47" s="669"/>
      <c r="S47" s="669"/>
      <c r="T47" s="669"/>
      <c r="U47" s="669"/>
      <c r="V47" s="669"/>
      <c r="W47" s="669"/>
      <c r="X47" s="669"/>
      <c r="Y47" s="669"/>
      <c r="Z47" s="675"/>
      <c r="AA47" s="676"/>
      <c r="AB47" s="676"/>
      <c r="AC47" s="676"/>
      <c r="AD47" s="676"/>
      <c r="AE47" s="677"/>
      <c r="AF47" s="264"/>
      <c r="AG47" s="517" t="s">
        <v>83</v>
      </c>
      <c r="AH47" s="358"/>
      <c r="AI47" s="358" t="s">
        <v>31</v>
      </c>
      <c r="AJ47" s="358"/>
      <c r="AK47" s="358" t="s">
        <v>0</v>
      </c>
      <c r="AL47" s="358"/>
      <c r="AM47" s="358"/>
      <c r="AN47" s="358" t="s">
        <v>57</v>
      </c>
      <c r="AO47" s="358"/>
      <c r="AP47" s="358"/>
      <c r="AQ47" s="358" t="s">
        <v>58</v>
      </c>
      <c r="AR47" s="358"/>
      <c r="AS47" s="358"/>
      <c r="AT47" s="358" t="s">
        <v>22</v>
      </c>
      <c r="AU47" s="358"/>
      <c r="AV47" s="358" t="s">
        <v>134</v>
      </c>
      <c r="AW47" s="358"/>
      <c r="AX47" s="358"/>
      <c r="AY47" s="358"/>
      <c r="AZ47" s="358"/>
      <c r="BA47" s="358"/>
      <c r="BB47" s="358" t="s">
        <v>101</v>
      </c>
      <c r="BC47" s="358"/>
      <c r="BD47" s="358"/>
      <c r="BL47" s="35"/>
      <c r="BM47" s="35"/>
      <c r="BN47" s="35"/>
      <c r="BO47" s="78"/>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row>
    <row r="48" spans="1:139" ht="18.75" customHeight="1" thickBot="1">
      <c r="O48" s="670" t="s">
        <v>148</v>
      </c>
      <c r="P48" s="671"/>
      <c r="Q48" s="671"/>
      <c r="R48" s="671"/>
      <c r="S48" s="671"/>
      <c r="T48" s="671"/>
      <c r="U48" s="671"/>
      <c r="V48" s="671"/>
      <c r="W48" s="671"/>
      <c r="X48" s="671"/>
      <c r="Y48" s="671"/>
      <c r="Z48" s="678"/>
      <c r="AA48" s="679"/>
      <c r="AB48" s="679"/>
      <c r="AC48" s="679"/>
      <c r="AD48" s="679"/>
      <c r="AE48" s="680"/>
      <c r="AF48" s="264"/>
      <c r="AG48" s="368" t="s">
        <v>23</v>
      </c>
      <c r="AH48" s="369"/>
      <c r="AI48" s="357">
        <f>IF(AI35="","",AI35)</f>
        <v>12</v>
      </c>
      <c r="AJ48" s="357"/>
      <c r="AK48" s="363">
        <f>IF(AK35="","",AK35)</f>
        <v>898567.75</v>
      </c>
      <c r="AL48" s="363"/>
      <c r="AM48" s="363"/>
      <c r="AN48" s="364">
        <f>IF(AN35="","",AN35)</f>
        <v>-430000</v>
      </c>
      <c r="AO48" s="364"/>
      <c r="AP48" s="364"/>
      <c r="AQ48" s="363">
        <f>IF(AQ35="","",AQ35)</f>
        <v>468567.75</v>
      </c>
      <c r="AR48" s="363"/>
      <c r="AS48" s="363"/>
      <c r="AT48" s="395" t="s">
        <v>100</v>
      </c>
      <c r="AU48" s="395"/>
      <c r="AV48" s="696">
        <f t="shared" ref="AV48:AV55" si="103">BZ12</f>
        <v>13800</v>
      </c>
      <c r="AW48" s="696"/>
      <c r="AX48" s="696"/>
      <c r="AY48" s="363">
        <f t="shared" ref="AY48:AY55" si="104">IF(ISERROR(N35+AV48-BB48),"",N35+AV48-BB48)</f>
        <v>23691</v>
      </c>
      <c r="AZ48" s="363"/>
      <c r="BA48" s="363"/>
      <c r="BB48" s="363">
        <f t="shared" ref="BB48:BB55" si="105">CF12</f>
        <v>2760</v>
      </c>
      <c r="BC48" s="363"/>
      <c r="BD48" s="363"/>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6"/>
      <c r="CW48" s="36"/>
      <c r="CX48" s="36"/>
      <c r="CY48" s="36"/>
      <c r="CZ48" s="35"/>
      <c r="DA48" s="35"/>
      <c r="DB48" s="35"/>
      <c r="DC48" s="35"/>
      <c r="DD48" s="35"/>
      <c r="DE48" s="35"/>
      <c r="DF48" s="35"/>
      <c r="DG48" s="35"/>
      <c r="DH48" s="35"/>
      <c r="DI48" s="35"/>
      <c r="DJ48" s="35"/>
      <c r="DK48" s="35"/>
      <c r="DL48" s="35"/>
      <c r="DM48" s="35"/>
      <c r="DN48" s="35"/>
      <c r="DO48" s="35"/>
      <c r="DP48" s="35"/>
      <c r="DQ48" s="35"/>
      <c r="DR48" s="35"/>
      <c r="DS48" s="35"/>
      <c r="DT48" s="35"/>
      <c r="DU48" s="37"/>
      <c r="DV48" s="37"/>
      <c r="DW48" s="35"/>
      <c r="DX48" s="35"/>
      <c r="DY48" s="35"/>
      <c r="DZ48" s="35"/>
      <c r="EA48" s="35"/>
      <c r="EB48" s="35"/>
      <c r="EC48" s="35"/>
      <c r="ED48" s="35"/>
      <c r="EE48" s="35"/>
      <c r="EF48" s="35"/>
      <c r="EG48" s="35"/>
      <c r="EH48" s="35"/>
      <c r="EI48" s="38"/>
    </row>
    <row r="49" spans="15:139">
      <c r="AF49" s="264"/>
      <c r="AG49" s="378" t="s">
        <v>24</v>
      </c>
      <c r="AH49" s="379"/>
      <c r="AI49" s="346" t="str">
        <f t="shared" ref="AI49:AI55" si="106">IF(AI36="","",AI36)</f>
        <v/>
      </c>
      <c r="AJ49" s="346"/>
      <c r="AK49" s="359" t="str">
        <f t="shared" ref="AK49:AK55" si="107">IF(AK36="","",AK36)</f>
        <v/>
      </c>
      <c r="AL49" s="359"/>
      <c r="AM49" s="359"/>
      <c r="AN49" s="373">
        <f t="shared" ref="AN49:AN55" si="108">IF(AN36="","",AN36)</f>
        <v>0</v>
      </c>
      <c r="AO49" s="373"/>
      <c r="AP49" s="373"/>
      <c r="AQ49" s="359" t="str">
        <f t="shared" ref="AQ49:AQ55" si="109">IF(AQ36="","",AQ36)</f>
        <v/>
      </c>
      <c r="AR49" s="359"/>
      <c r="AS49" s="359"/>
      <c r="AT49" s="370" t="s">
        <v>100</v>
      </c>
      <c r="AU49" s="370"/>
      <c r="AV49" s="366" t="str">
        <f t="shared" si="103"/>
        <v/>
      </c>
      <c r="AW49" s="366"/>
      <c r="AX49" s="366"/>
      <c r="AY49" s="359" t="str">
        <f t="shared" si="104"/>
        <v/>
      </c>
      <c r="AZ49" s="359"/>
      <c r="BA49" s="359"/>
      <c r="BB49" s="359" t="str">
        <f t="shared" si="105"/>
        <v/>
      </c>
      <c r="BC49" s="359"/>
      <c r="BD49" s="359"/>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6"/>
      <c r="CW49" s="36"/>
      <c r="CX49" s="36"/>
      <c r="CY49" s="36"/>
      <c r="CZ49" s="35"/>
      <c r="DA49" s="35"/>
      <c r="DB49" s="35"/>
      <c r="DC49" s="35"/>
      <c r="DD49" s="35"/>
      <c r="DE49" s="35"/>
      <c r="DF49" s="35"/>
      <c r="DG49" s="35"/>
      <c r="DH49" s="35"/>
      <c r="DI49" s="35"/>
      <c r="DJ49" s="35"/>
      <c r="DK49" s="35"/>
      <c r="DL49" s="35"/>
      <c r="DM49" s="35"/>
      <c r="DN49" s="35"/>
      <c r="DO49" s="35"/>
      <c r="DP49" s="35"/>
      <c r="DQ49" s="35"/>
      <c r="DR49" s="35"/>
      <c r="DS49" s="35"/>
      <c r="DT49" s="35"/>
      <c r="DU49" s="37"/>
      <c r="DV49" s="37"/>
      <c r="DW49" s="35"/>
      <c r="DX49" s="35"/>
      <c r="DY49" s="35"/>
      <c r="DZ49" s="35"/>
      <c r="EA49" s="35"/>
      <c r="EB49" s="35"/>
      <c r="EC49" s="35"/>
      <c r="ED49" s="35"/>
      <c r="EE49" s="35"/>
      <c r="EF49" s="35"/>
      <c r="EG49" s="35"/>
      <c r="EH49" s="35"/>
      <c r="EI49" s="38"/>
    </row>
    <row r="50" spans="15:139">
      <c r="O50" s="681" t="s">
        <v>147</v>
      </c>
      <c r="P50" s="681"/>
      <c r="Q50" s="681"/>
      <c r="R50" s="681"/>
      <c r="S50" s="681"/>
      <c r="T50" s="681"/>
      <c r="U50" s="681"/>
      <c r="V50" s="681"/>
      <c r="W50" s="681"/>
      <c r="X50" s="681"/>
      <c r="Y50" s="681"/>
      <c r="Z50" s="683">
        <f>Z46/12</f>
        <v>6975</v>
      </c>
      <c r="AA50" s="683"/>
      <c r="AB50" s="683"/>
      <c r="AC50" s="683"/>
      <c r="AD50" s="683"/>
      <c r="AE50" s="683"/>
      <c r="AF50" s="264"/>
      <c r="AG50" s="378" t="s">
        <v>25</v>
      </c>
      <c r="AH50" s="379"/>
      <c r="AI50" s="346" t="str">
        <f t="shared" si="106"/>
        <v/>
      </c>
      <c r="AJ50" s="346"/>
      <c r="AK50" s="359" t="str">
        <f t="shared" si="107"/>
        <v/>
      </c>
      <c r="AL50" s="359"/>
      <c r="AM50" s="359"/>
      <c r="AN50" s="373">
        <f t="shared" si="108"/>
        <v>0</v>
      </c>
      <c r="AO50" s="373"/>
      <c r="AP50" s="373"/>
      <c r="AQ50" s="359" t="str">
        <f t="shared" si="109"/>
        <v/>
      </c>
      <c r="AR50" s="359"/>
      <c r="AS50" s="359"/>
      <c r="AT50" s="370" t="s">
        <v>100</v>
      </c>
      <c r="AU50" s="370"/>
      <c r="AV50" s="366" t="str">
        <f t="shared" si="103"/>
        <v/>
      </c>
      <c r="AW50" s="366"/>
      <c r="AX50" s="366"/>
      <c r="AY50" s="359" t="str">
        <f t="shared" si="104"/>
        <v/>
      </c>
      <c r="AZ50" s="359"/>
      <c r="BA50" s="359"/>
      <c r="BB50" s="359" t="str">
        <f t="shared" si="105"/>
        <v/>
      </c>
      <c r="BC50" s="359"/>
      <c r="BD50" s="359"/>
      <c r="BL50" s="40"/>
      <c r="BM50" s="40"/>
      <c r="BN50" s="40"/>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55"/>
      <c r="CR50" s="55"/>
      <c r="CS50" s="56">
        <v>1</v>
      </c>
      <c r="CT50" s="56">
        <v>0.75</v>
      </c>
      <c r="CU50" s="56">
        <v>0.85</v>
      </c>
      <c r="CV50" s="56">
        <v>0.95</v>
      </c>
      <c r="CW50" s="56">
        <v>1</v>
      </c>
      <c r="CX50" s="42"/>
      <c r="CY50" s="42"/>
      <c r="CZ50" s="43">
        <v>1</v>
      </c>
      <c r="DA50" s="43">
        <v>0.75</v>
      </c>
      <c r="DB50" s="43">
        <v>0.85</v>
      </c>
      <c r="DC50" s="43">
        <v>0.95</v>
      </c>
      <c r="DD50" s="43">
        <v>1</v>
      </c>
      <c r="DE50" s="55"/>
      <c r="DF50" s="55"/>
      <c r="DG50" s="56">
        <v>1</v>
      </c>
      <c r="DH50" s="56">
        <v>0.75</v>
      </c>
      <c r="DI50" s="56">
        <v>0.85</v>
      </c>
      <c r="DJ50" s="56">
        <v>0.95</v>
      </c>
      <c r="DK50" s="56">
        <v>1</v>
      </c>
      <c r="DL50" s="42"/>
      <c r="DM50" s="42"/>
      <c r="DN50" s="43">
        <v>1</v>
      </c>
      <c r="DO50" s="43">
        <v>0.75</v>
      </c>
      <c r="DP50" s="43">
        <v>0.85</v>
      </c>
      <c r="DQ50" s="43">
        <v>0.95</v>
      </c>
      <c r="DR50" s="43">
        <v>1</v>
      </c>
      <c r="DS50" s="55"/>
      <c r="DT50" s="55"/>
      <c r="DU50" s="56">
        <v>1</v>
      </c>
      <c r="DV50" s="56">
        <v>0.75</v>
      </c>
      <c r="DW50" s="56">
        <v>0.85</v>
      </c>
      <c r="DX50" s="56">
        <v>0.95</v>
      </c>
      <c r="DY50" s="56">
        <v>1</v>
      </c>
      <c r="DZ50" s="44"/>
      <c r="EA50" s="44"/>
      <c r="EB50" s="45">
        <v>1</v>
      </c>
      <c r="EC50" s="45">
        <v>0.75</v>
      </c>
      <c r="ED50" s="45">
        <v>0.85</v>
      </c>
      <c r="EE50" s="45">
        <v>0.95</v>
      </c>
      <c r="EF50" s="45">
        <v>1</v>
      </c>
      <c r="EH50" s="5"/>
    </row>
    <row r="51" spans="15:139">
      <c r="O51" s="682"/>
      <c r="P51" s="682"/>
      <c r="Q51" s="682"/>
      <c r="R51" s="682"/>
      <c r="S51" s="682"/>
      <c r="T51" s="682"/>
      <c r="U51" s="682"/>
      <c r="V51" s="682"/>
      <c r="W51" s="682"/>
      <c r="X51" s="682"/>
      <c r="Y51" s="682"/>
      <c r="Z51" s="684"/>
      <c r="AA51" s="684"/>
      <c r="AB51" s="684"/>
      <c r="AC51" s="684"/>
      <c r="AD51" s="684"/>
      <c r="AE51" s="684"/>
      <c r="AF51" s="264"/>
      <c r="AG51" s="378" t="s">
        <v>26</v>
      </c>
      <c r="AH51" s="379"/>
      <c r="AI51" s="346" t="str">
        <f t="shared" si="106"/>
        <v/>
      </c>
      <c r="AJ51" s="346"/>
      <c r="AK51" s="359" t="str">
        <f t="shared" si="107"/>
        <v/>
      </c>
      <c r="AL51" s="359"/>
      <c r="AM51" s="359"/>
      <c r="AN51" s="373">
        <f t="shared" si="108"/>
        <v>0</v>
      </c>
      <c r="AO51" s="373"/>
      <c r="AP51" s="373"/>
      <c r="AQ51" s="359" t="str">
        <f t="shared" si="109"/>
        <v/>
      </c>
      <c r="AR51" s="359"/>
      <c r="AS51" s="359"/>
      <c r="AT51" s="370" t="s">
        <v>100</v>
      </c>
      <c r="AU51" s="370"/>
      <c r="AV51" s="366" t="str">
        <f t="shared" si="103"/>
        <v/>
      </c>
      <c r="AW51" s="366"/>
      <c r="AX51" s="366"/>
      <c r="AY51" s="359" t="str">
        <f t="shared" si="104"/>
        <v/>
      </c>
      <c r="AZ51" s="359"/>
      <c r="BA51" s="359"/>
      <c r="BB51" s="359" t="str">
        <f t="shared" si="105"/>
        <v/>
      </c>
      <c r="BC51" s="359"/>
      <c r="BD51" s="359"/>
      <c r="BL51" s="40"/>
      <c r="BM51" s="40"/>
      <c r="BN51" s="40"/>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55"/>
      <c r="CR51" s="55"/>
      <c r="CS51" s="57">
        <v>600000</v>
      </c>
      <c r="CT51" s="57">
        <v>275000</v>
      </c>
      <c r="CU51" s="57">
        <v>685000</v>
      </c>
      <c r="CV51" s="57">
        <v>1455000</v>
      </c>
      <c r="CW51" s="57">
        <v>1955000</v>
      </c>
      <c r="CX51" s="42"/>
      <c r="CY51" s="42"/>
      <c r="CZ51" s="46">
        <v>1100000</v>
      </c>
      <c r="DA51" s="46">
        <v>275000</v>
      </c>
      <c r="DB51" s="46">
        <v>685000</v>
      </c>
      <c r="DC51" s="46">
        <v>1455000</v>
      </c>
      <c r="DD51" s="46">
        <v>1955000</v>
      </c>
      <c r="DE51" s="55"/>
      <c r="DF51" s="55"/>
      <c r="DG51" s="57">
        <v>500000</v>
      </c>
      <c r="DH51" s="57">
        <v>175000</v>
      </c>
      <c r="DI51" s="57">
        <v>585000</v>
      </c>
      <c r="DJ51" s="57">
        <v>1355000</v>
      </c>
      <c r="DK51" s="57">
        <v>1855000</v>
      </c>
      <c r="DL51" s="42"/>
      <c r="DM51" s="42"/>
      <c r="DN51" s="46">
        <v>1000000</v>
      </c>
      <c r="DO51" s="46">
        <v>175000</v>
      </c>
      <c r="DP51" s="46">
        <v>585000</v>
      </c>
      <c r="DQ51" s="46">
        <v>1355000</v>
      </c>
      <c r="DR51" s="46">
        <v>1855000</v>
      </c>
      <c r="DS51" s="55"/>
      <c r="DT51" s="55"/>
      <c r="DU51" s="57">
        <v>400000</v>
      </c>
      <c r="DV51" s="57">
        <v>75000</v>
      </c>
      <c r="DW51" s="57">
        <v>485000</v>
      </c>
      <c r="DX51" s="57">
        <v>1255000</v>
      </c>
      <c r="DY51" s="57">
        <v>1755000</v>
      </c>
      <c r="DZ51" s="44"/>
      <c r="EA51" s="44"/>
      <c r="EB51" s="47">
        <v>900000</v>
      </c>
      <c r="EC51" s="47">
        <v>75000</v>
      </c>
      <c r="ED51" s="47">
        <v>485000</v>
      </c>
      <c r="EE51" s="47">
        <v>1255000</v>
      </c>
      <c r="EF51" s="47">
        <v>1755000</v>
      </c>
      <c r="EH51" s="5"/>
    </row>
    <row r="52" spans="15:139">
      <c r="AF52" s="264"/>
      <c r="AG52" s="378" t="s">
        <v>27</v>
      </c>
      <c r="AH52" s="379"/>
      <c r="AI52" s="346" t="str">
        <f t="shared" si="106"/>
        <v/>
      </c>
      <c r="AJ52" s="346"/>
      <c r="AK52" s="359" t="str">
        <f t="shared" si="107"/>
        <v/>
      </c>
      <c r="AL52" s="359"/>
      <c r="AM52" s="359"/>
      <c r="AN52" s="373">
        <f t="shared" si="108"/>
        <v>0</v>
      </c>
      <c r="AO52" s="373"/>
      <c r="AP52" s="373"/>
      <c r="AQ52" s="359" t="str">
        <f t="shared" si="109"/>
        <v/>
      </c>
      <c r="AR52" s="359"/>
      <c r="AS52" s="359"/>
      <c r="AT52" s="370" t="s">
        <v>100</v>
      </c>
      <c r="AU52" s="370"/>
      <c r="AV52" s="366" t="str">
        <f t="shared" si="103"/>
        <v/>
      </c>
      <c r="AW52" s="366"/>
      <c r="AX52" s="366"/>
      <c r="AY52" s="359" t="str">
        <f t="shared" si="104"/>
        <v/>
      </c>
      <c r="AZ52" s="359"/>
      <c r="BA52" s="359"/>
      <c r="BB52" s="359" t="str">
        <f t="shared" si="105"/>
        <v/>
      </c>
      <c r="BC52" s="359"/>
      <c r="BD52" s="359"/>
      <c r="BL52" s="35"/>
      <c r="BM52" s="35"/>
      <c r="BN52" s="35"/>
      <c r="BO52" s="433" t="s">
        <v>67</v>
      </c>
      <c r="BP52" s="433"/>
      <c r="BQ52" s="433"/>
      <c r="BR52" s="433"/>
      <c r="BS52" s="433"/>
      <c r="BT52" s="433"/>
      <c r="BU52" s="433"/>
      <c r="BV52" s="433"/>
      <c r="BW52" s="41"/>
      <c r="BX52" s="41"/>
      <c r="BY52" s="41"/>
      <c r="BZ52" s="41"/>
      <c r="CA52" s="41"/>
      <c r="CB52" s="41"/>
      <c r="CC52" s="41"/>
      <c r="CD52" s="41"/>
      <c r="CE52" s="41"/>
      <c r="CF52" s="41"/>
      <c r="CG52" s="41"/>
      <c r="CH52" s="41"/>
      <c r="CI52" s="41"/>
      <c r="CJ52" s="41"/>
      <c r="CK52" s="41"/>
      <c r="CL52" s="41"/>
      <c r="CM52" s="41"/>
      <c r="CN52" s="41"/>
      <c r="CO52" s="41"/>
      <c r="CP52" s="41"/>
      <c r="CQ52" s="559" t="s">
        <v>41</v>
      </c>
      <c r="CR52" s="559"/>
      <c r="CS52" s="559"/>
      <c r="CT52" s="559"/>
      <c r="CU52" s="559"/>
      <c r="CV52" s="58">
        <v>10000000</v>
      </c>
      <c r="CW52" s="55" t="s">
        <v>42</v>
      </c>
      <c r="CX52" s="566" t="s">
        <v>41</v>
      </c>
      <c r="CY52" s="566"/>
      <c r="CZ52" s="566"/>
      <c r="DA52" s="566"/>
      <c r="DB52" s="566"/>
      <c r="DC52" s="52">
        <v>10000000</v>
      </c>
      <c r="DD52" s="42" t="s">
        <v>42</v>
      </c>
      <c r="DE52" s="557" t="str">
        <f>"公的年金等にかかる雑所得以外の所得に係る合計所得金額が"&amp;TEXT(CV52,"#,##0")&amp;"円以上"</f>
        <v>公的年金等にかかる雑所得以外の所得に係る合計所得金額が10,000,000円以上</v>
      </c>
      <c r="DF52" s="557"/>
      <c r="DG52" s="557"/>
      <c r="DH52" s="557"/>
      <c r="DI52" s="557"/>
      <c r="DJ52" s="58">
        <v>20000000</v>
      </c>
      <c r="DK52" s="55" t="s">
        <v>42</v>
      </c>
      <c r="DL52" s="558" t="str">
        <f>"公的年金等にかかる雑所得以外の所得に係る合計所得金額が"&amp;TEXT(DC52,"#,##0")&amp;"円以上"</f>
        <v>公的年金等にかかる雑所得以外の所得に係る合計所得金額が10,000,000円以上</v>
      </c>
      <c r="DM52" s="558"/>
      <c r="DN52" s="558"/>
      <c r="DO52" s="558"/>
      <c r="DP52" s="558"/>
      <c r="DQ52" s="52">
        <v>20000000</v>
      </c>
      <c r="DR52" s="42" t="s">
        <v>42</v>
      </c>
      <c r="DS52" s="559" t="s">
        <v>43</v>
      </c>
      <c r="DT52" s="559"/>
      <c r="DU52" s="559"/>
      <c r="DV52" s="559"/>
      <c r="DW52" s="559"/>
      <c r="DX52" s="58">
        <v>20000000</v>
      </c>
      <c r="DY52" s="55" t="s">
        <v>44</v>
      </c>
      <c r="DZ52" s="560" t="s">
        <v>43</v>
      </c>
      <c r="EA52" s="561"/>
      <c r="EB52" s="561"/>
      <c r="EC52" s="561"/>
      <c r="ED52" s="561"/>
      <c r="EE52" s="53">
        <v>20000000</v>
      </c>
      <c r="EF52" s="48" t="s">
        <v>44</v>
      </c>
      <c r="EH52" s="5"/>
    </row>
    <row r="53" spans="15:139">
      <c r="AC53" s="275"/>
      <c r="AF53" s="250"/>
      <c r="AG53" s="378" t="s">
        <v>28</v>
      </c>
      <c r="AH53" s="379"/>
      <c r="AI53" s="346" t="str">
        <f t="shared" si="106"/>
        <v/>
      </c>
      <c r="AJ53" s="346"/>
      <c r="AK53" s="359" t="str">
        <f t="shared" si="107"/>
        <v/>
      </c>
      <c r="AL53" s="359"/>
      <c r="AM53" s="359"/>
      <c r="AN53" s="373">
        <f t="shared" si="108"/>
        <v>0</v>
      </c>
      <c r="AO53" s="373"/>
      <c r="AP53" s="373"/>
      <c r="AQ53" s="359" t="str">
        <f t="shared" si="109"/>
        <v/>
      </c>
      <c r="AR53" s="359"/>
      <c r="AS53" s="359"/>
      <c r="AT53" s="370" t="s">
        <v>100</v>
      </c>
      <c r="AU53" s="370"/>
      <c r="AV53" s="366" t="str">
        <f t="shared" si="103"/>
        <v/>
      </c>
      <c r="AW53" s="366"/>
      <c r="AX53" s="366"/>
      <c r="AY53" s="359" t="str">
        <f t="shared" si="104"/>
        <v/>
      </c>
      <c r="AZ53" s="359"/>
      <c r="BA53" s="359"/>
      <c r="BB53" s="359" t="str">
        <f t="shared" si="105"/>
        <v/>
      </c>
      <c r="BC53" s="359"/>
      <c r="BD53" s="359"/>
      <c r="BL53" s="35"/>
      <c r="BM53" s="35"/>
      <c r="BN53" s="35"/>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59">
        <v>64</v>
      </c>
      <c r="CR53" s="60">
        <v>0</v>
      </c>
      <c r="CS53" s="60">
        <f>CR54+1</f>
        <v>600001</v>
      </c>
      <c r="CT53" s="60">
        <f>CS54+1</f>
        <v>1300000</v>
      </c>
      <c r="CU53" s="60">
        <f>CT54+1</f>
        <v>4100000</v>
      </c>
      <c r="CV53" s="60">
        <f>CU54+1</f>
        <v>7700000</v>
      </c>
      <c r="CW53" s="60">
        <f>CV54+1</f>
        <v>10000000</v>
      </c>
      <c r="CX53" s="51">
        <v>65</v>
      </c>
      <c r="CY53" s="47">
        <v>0</v>
      </c>
      <c r="CZ53" s="47">
        <f>CY54+1</f>
        <v>1100001</v>
      </c>
      <c r="DA53" s="47">
        <f>CZ54+1</f>
        <v>3300000</v>
      </c>
      <c r="DB53" s="47">
        <f>DA54+1</f>
        <v>4100000</v>
      </c>
      <c r="DC53" s="47">
        <f>DB54+1</f>
        <v>7700000</v>
      </c>
      <c r="DD53" s="47">
        <f>DC54+1</f>
        <v>10000000</v>
      </c>
      <c r="DE53" s="59">
        <v>64</v>
      </c>
      <c r="DF53" s="60">
        <v>0</v>
      </c>
      <c r="DG53" s="60">
        <f>DF54+1</f>
        <v>600001</v>
      </c>
      <c r="DH53" s="60">
        <f>DG54+1</f>
        <v>1300000</v>
      </c>
      <c r="DI53" s="60">
        <f>DH54+1</f>
        <v>4100000</v>
      </c>
      <c r="DJ53" s="60">
        <f>DI54+1</f>
        <v>7700000</v>
      </c>
      <c r="DK53" s="60">
        <f>DJ54+1</f>
        <v>10000000</v>
      </c>
      <c r="DL53" s="51">
        <v>65</v>
      </c>
      <c r="DM53" s="47">
        <v>0</v>
      </c>
      <c r="DN53" s="47">
        <f>DM54+1</f>
        <v>1100001</v>
      </c>
      <c r="DO53" s="47">
        <f>DN54+1</f>
        <v>3300000</v>
      </c>
      <c r="DP53" s="47">
        <f>DO54+1</f>
        <v>4100000</v>
      </c>
      <c r="DQ53" s="47">
        <f>DP54+1</f>
        <v>7700000</v>
      </c>
      <c r="DR53" s="47">
        <f>DQ54+1</f>
        <v>10000000</v>
      </c>
      <c r="DS53" s="59">
        <v>64</v>
      </c>
      <c r="DT53" s="60">
        <v>0</v>
      </c>
      <c r="DU53" s="60">
        <f>DT54+1</f>
        <v>600001</v>
      </c>
      <c r="DV53" s="60">
        <f>DU54+1</f>
        <v>1300000</v>
      </c>
      <c r="DW53" s="60">
        <f>DV54+1</f>
        <v>4100000</v>
      </c>
      <c r="DX53" s="60">
        <f>DW54+1</f>
        <v>7700000</v>
      </c>
      <c r="DY53" s="60">
        <f>DX54+1</f>
        <v>10000000</v>
      </c>
      <c r="DZ53" s="51">
        <v>65</v>
      </c>
      <c r="EA53" s="47">
        <v>0</v>
      </c>
      <c r="EB53" s="47">
        <f>EA54+1</f>
        <v>1100001</v>
      </c>
      <c r="EC53" s="47">
        <f>EB54+1</f>
        <v>3300000</v>
      </c>
      <c r="ED53" s="47">
        <f>EC54+1</f>
        <v>4100000</v>
      </c>
      <c r="EE53" s="47">
        <f>ED54+1</f>
        <v>7700000</v>
      </c>
      <c r="EF53" s="47">
        <f>EE54+1</f>
        <v>10000000</v>
      </c>
      <c r="EH53" s="5"/>
    </row>
    <row r="54" spans="15:139" ht="14.25" thickBot="1">
      <c r="AC54" s="275"/>
      <c r="AF54" s="257"/>
      <c r="AG54" s="378" t="s">
        <v>29</v>
      </c>
      <c r="AH54" s="379"/>
      <c r="AI54" s="346" t="str">
        <f t="shared" si="106"/>
        <v/>
      </c>
      <c r="AJ54" s="346"/>
      <c r="AK54" s="359" t="str">
        <f t="shared" si="107"/>
        <v/>
      </c>
      <c r="AL54" s="359"/>
      <c r="AM54" s="359"/>
      <c r="AN54" s="373">
        <f t="shared" si="108"/>
        <v>0</v>
      </c>
      <c r="AO54" s="373"/>
      <c r="AP54" s="373"/>
      <c r="AQ54" s="359" t="str">
        <f t="shared" si="109"/>
        <v/>
      </c>
      <c r="AR54" s="359"/>
      <c r="AS54" s="359"/>
      <c r="AT54" s="370" t="s">
        <v>100</v>
      </c>
      <c r="AU54" s="370"/>
      <c r="AV54" s="366" t="str">
        <f t="shared" si="103"/>
        <v/>
      </c>
      <c r="AW54" s="366"/>
      <c r="AX54" s="366"/>
      <c r="AY54" s="359" t="str">
        <f t="shared" si="104"/>
        <v/>
      </c>
      <c r="AZ54" s="359"/>
      <c r="BA54" s="359"/>
      <c r="BB54" s="359" t="str">
        <f t="shared" si="105"/>
        <v/>
      </c>
      <c r="BC54" s="359"/>
      <c r="BD54" s="359"/>
      <c r="BO54" s="434" t="s">
        <v>83</v>
      </c>
      <c r="BP54" s="434"/>
      <c r="BQ54" s="562" t="s">
        <v>1</v>
      </c>
      <c r="BR54" s="562"/>
      <c r="BS54" s="562"/>
      <c r="BT54" s="562" t="s">
        <v>2</v>
      </c>
      <c r="BU54" s="562"/>
      <c r="BV54" s="562" t="s">
        <v>35</v>
      </c>
      <c r="BW54" s="562"/>
      <c r="BX54" s="562"/>
      <c r="BY54" s="562" t="s">
        <v>36</v>
      </c>
      <c r="BZ54" s="562"/>
      <c r="CA54" s="562"/>
      <c r="CB54" s="562" t="s">
        <v>37</v>
      </c>
      <c r="CC54" s="562"/>
      <c r="CD54" s="562"/>
      <c r="CE54" s="562" t="s">
        <v>38</v>
      </c>
      <c r="CF54" s="562"/>
      <c r="CG54" s="562"/>
      <c r="CH54" s="562" t="s">
        <v>39</v>
      </c>
      <c r="CI54" s="562"/>
      <c r="CJ54" s="562"/>
      <c r="CK54" s="562" t="s">
        <v>0</v>
      </c>
      <c r="CL54" s="562"/>
      <c r="CM54" s="562"/>
      <c r="CN54" s="50"/>
      <c r="CO54" s="50"/>
      <c r="CP54" s="41"/>
      <c r="CQ54" s="281">
        <f>$CQ$34</f>
        <v>45292</v>
      </c>
      <c r="CR54" s="62">
        <v>600000</v>
      </c>
      <c r="CS54" s="62">
        <v>1299999</v>
      </c>
      <c r="CT54" s="62">
        <v>4099999</v>
      </c>
      <c r="CU54" s="62">
        <v>7699999</v>
      </c>
      <c r="CV54" s="62">
        <v>9999999</v>
      </c>
      <c r="CW54" s="62"/>
      <c r="CX54" s="281">
        <f>$CQ$34</f>
        <v>45292</v>
      </c>
      <c r="CY54" s="63">
        <v>1100000</v>
      </c>
      <c r="CZ54" s="63">
        <v>3299999</v>
      </c>
      <c r="DA54" s="63">
        <v>4099999</v>
      </c>
      <c r="DB54" s="63">
        <v>7699999</v>
      </c>
      <c r="DC54" s="63">
        <v>9999999</v>
      </c>
      <c r="DD54" s="63"/>
      <c r="DE54" s="281">
        <f>$CQ$34</f>
        <v>45292</v>
      </c>
      <c r="DF54" s="62">
        <v>600000</v>
      </c>
      <c r="DG54" s="62">
        <v>1299999</v>
      </c>
      <c r="DH54" s="62">
        <v>4099999</v>
      </c>
      <c r="DI54" s="62">
        <v>7699999</v>
      </c>
      <c r="DJ54" s="62">
        <v>9999999</v>
      </c>
      <c r="DK54" s="62"/>
      <c r="DL54" s="281">
        <f>$CQ$34</f>
        <v>45292</v>
      </c>
      <c r="DM54" s="63">
        <v>1100000</v>
      </c>
      <c r="DN54" s="63">
        <v>3299999</v>
      </c>
      <c r="DO54" s="63">
        <v>4099999</v>
      </c>
      <c r="DP54" s="63">
        <v>7699999</v>
      </c>
      <c r="DQ54" s="63">
        <v>9999999</v>
      </c>
      <c r="DR54" s="63"/>
      <c r="DS54" s="281">
        <f>$CQ$34</f>
        <v>45292</v>
      </c>
      <c r="DT54" s="62">
        <v>600000</v>
      </c>
      <c r="DU54" s="62">
        <v>1299999</v>
      </c>
      <c r="DV54" s="62">
        <v>4099999</v>
      </c>
      <c r="DW54" s="62">
        <v>7699999</v>
      </c>
      <c r="DX54" s="62">
        <v>9999999</v>
      </c>
      <c r="DY54" s="62"/>
      <c r="DZ54" s="281">
        <f>$CQ$34</f>
        <v>45292</v>
      </c>
      <c r="EA54" s="63">
        <v>1100000</v>
      </c>
      <c r="EB54" s="63">
        <v>3299999</v>
      </c>
      <c r="EC54" s="63">
        <v>4099999</v>
      </c>
      <c r="ED54" s="63">
        <v>7699999</v>
      </c>
      <c r="EE54" s="63">
        <v>9999999</v>
      </c>
      <c r="EF54" s="63"/>
      <c r="EH54" s="5"/>
    </row>
    <row r="55" spans="15:139" ht="14.25" thickBot="1">
      <c r="AC55" s="210"/>
      <c r="AF55" s="251"/>
      <c r="AG55" s="393" t="s">
        <v>30</v>
      </c>
      <c r="AH55" s="394"/>
      <c r="AI55" s="365" t="str">
        <f t="shared" si="106"/>
        <v/>
      </c>
      <c r="AJ55" s="365"/>
      <c r="AK55" s="361" t="str">
        <f t="shared" si="107"/>
        <v/>
      </c>
      <c r="AL55" s="361"/>
      <c r="AM55" s="361"/>
      <c r="AN55" s="343">
        <f t="shared" si="108"/>
        <v>0</v>
      </c>
      <c r="AO55" s="343"/>
      <c r="AP55" s="343"/>
      <c r="AQ55" s="361" t="str">
        <f t="shared" si="109"/>
        <v/>
      </c>
      <c r="AR55" s="361"/>
      <c r="AS55" s="361"/>
      <c r="AT55" s="360" t="s">
        <v>100</v>
      </c>
      <c r="AU55" s="360"/>
      <c r="AV55" s="367" t="str">
        <f t="shared" si="103"/>
        <v/>
      </c>
      <c r="AW55" s="367"/>
      <c r="AX55" s="367"/>
      <c r="AY55" s="361" t="str">
        <f t="shared" si="104"/>
        <v/>
      </c>
      <c r="AZ55" s="361"/>
      <c r="BA55" s="361"/>
      <c r="BB55" s="361" t="str">
        <f t="shared" si="105"/>
        <v/>
      </c>
      <c r="BC55" s="361"/>
      <c r="BD55" s="361"/>
      <c r="BO55" s="434" t="s">
        <v>23</v>
      </c>
      <c r="BP55" s="434"/>
      <c r="BQ55" s="530">
        <f t="shared" ref="BQ55:BQ62" si="110">IF(F12="","",F12)</f>
        <v>21916</v>
      </c>
      <c r="BR55" s="530"/>
      <c r="BS55" s="530"/>
      <c r="BT55" s="531">
        <f t="shared" ref="BT55:BT62" si="111">IF(I12=0,0,IF(BQ55="","",DATEDIF(BQ55,$CQ$54,"y")))</f>
        <v>64</v>
      </c>
      <c r="BU55" s="531"/>
      <c r="BV55" s="532">
        <f t="shared" ref="BV55:BV62" si="112">IF(K12="",0,K12)</f>
        <v>0</v>
      </c>
      <c r="BW55" s="532"/>
      <c r="BX55" s="532"/>
      <c r="BY55" s="532">
        <f>BY73</f>
        <v>0</v>
      </c>
      <c r="BZ55" s="532"/>
      <c r="CA55" s="532"/>
      <c r="CB55" s="532">
        <f t="shared" ref="CB55:CB62" si="113">IF(Q12="","",Q12)</f>
        <v>1564757</v>
      </c>
      <c r="CC55" s="532"/>
      <c r="CD55" s="532"/>
      <c r="CE55" s="533">
        <f t="shared" ref="CE55:CE62" si="114">IF(CB55="","",SUM(CQ55:EF55))</f>
        <v>898567.75</v>
      </c>
      <c r="CF55" s="533"/>
      <c r="CG55" s="533"/>
      <c r="CH55" s="532">
        <f t="shared" ref="CH55:CH62" si="115">IF(W12="",0,W12)</f>
        <v>0</v>
      </c>
      <c r="CI55" s="532"/>
      <c r="CJ55" s="532"/>
      <c r="CK55" s="532">
        <f t="shared" ref="CK55:CK62" si="116">IF(BY55="",0,BY55)+IF(CE55="",0,CE55)+IF(CH55="",0,CH55)</f>
        <v>898567.75</v>
      </c>
      <c r="CL55" s="532"/>
      <c r="CM55" s="532"/>
      <c r="CN55" s="50"/>
      <c r="CO55" s="50"/>
      <c r="CP55" s="41"/>
      <c r="CQ55" s="64" t="str">
        <f t="shared" ref="CQ55:CQ62" si="117">IF(CB55="","",IF(AND(BY55+CH55&lt;=$CV$52,BT55&lt;=$CQ$53,CB55&gt;0),"○","×"))</f>
        <v>○</v>
      </c>
      <c r="CR55" s="65">
        <f>IF(CB55="","",IF(CQ55="×",0,IF(AND(CB55&gt;=CR53,CB55&lt;=CR54),0,0)))</f>
        <v>0</v>
      </c>
      <c r="CS55" s="65">
        <f>IF(CB55="","",IF(CQ55="×",0,IF(AND(CB55&gt;=CS53,CB55&lt;=CS54),CB55*CS50-CS51,0)))</f>
        <v>0</v>
      </c>
      <c r="CT55" s="65">
        <f>IF(CB55="","",IF(CQ55="×",0,IF(AND(CB55&gt;=CT53,CB55&lt;=CT54),CB55*CT50-CT51,0)))</f>
        <v>898567.75</v>
      </c>
      <c r="CU55" s="65">
        <f>IF(CB55="","",IF(CQ55="×",0,IF(AND(CB55&gt;=CU53,CB55&lt;=CU54),CB55*CU50-CU51,0)))</f>
        <v>0</v>
      </c>
      <c r="CV55" s="65">
        <f>IF(CB55="","",IF(CQ55="×",0,IF(AND(CB55&gt;=CV53,CB55&lt;=CV54),CB55*CV50-CV51,0)))</f>
        <v>0</v>
      </c>
      <c r="CW55" s="65">
        <f>IF(CB55="","",IF(CQ55="×",0,IF(CB55&gt;=CW53,CB55*CW50-CW51,0)))</f>
        <v>0</v>
      </c>
      <c r="CX55" s="66" t="str">
        <f t="shared" ref="CX55:CX62" si="118">IF(CB55="","",IF(AND(BY55+CH55&lt;=$DC$52,BT55&gt;=$CX$53,CB55&gt;0),"○","×"))</f>
        <v>×</v>
      </c>
      <c r="CY55" s="67">
        <f>IF(CB55="","",IF(CX55="×",0,IF(AND(CB55&gt;=CY53,CB55&lt;=CY54),0,0)))</f>
        <v>0</v>
      </c>
      <c r="CZ55" s="67">
        <f>IF(CB55="","",IF(CX55="×",0,IF(AND(CB55&gt;=CZ53,CB55&lt;=CZ54),CB55*CZ50-CZ51,0)))</f>
        <v>0</v>
      </c>
      <c r="DA55" s="67">
        <f>IF(CB55="","",IF(CX55="×",0,IF(AND(CB55&gt;=DA53,CB55&lt;=DA54),CB55*DA50-DA51,0)))</f>
        <v>0</v>
      </c>
      <c r="DB55" s="67">
        <f>IF(CB55="","",IF(CX55="×",0,IF(AND(CB55&gt;=DB53,CB55&lt;=DB54),CB55*DB50-DB51,0)))</f>
        <v>0</v>
      </c>
      <c r="DC55" s="67">
        <f>IF(CB55="","",IF(CX55="×",0,IF(AND(CB55&gt;=DC53,CB55&lt;=DC54),CB55*DC50-DC51,0)))</f>
        <v>0</v>
      </c>
      <c r="DD55" s="67">
        <f>IF(CB55="","",IF(CX55="×",0,IF(CB55&gt;=DD53,CB55*DD50-DD51,0)))</f>
        <v>0</v>
      </c>
      <c r="DE55" s="68" t="str">
        <f t="shared" ref="DE55:DE62" si="119">IF(CB55="","",IF(AND(BY55+CH55&lt;=$DJ$52,BT55&lt;=$DE$53,CB55&gt;0,BY55+CH55&gt;$CV$52),"○","×"))</f>
        <v>×</v>
      </c>
      <c r="DF55" s="65">
        <f>IF(CB55="","",IF(DE55="×",0,IF(AND(CB55&gt;=DF53,CB55&lt;=DF54),0,0)))</f>
        <v>0</v>
      </c>
      <c r="DG55" s="65">
        <f>IF(CB55="","",IF(DE55="×",0,IF(AND(CB55&gt;=DG53,CB55&lt;=DG54),CB55*DG50-DG51,0)))</f>
        <v>0</v>
      </c>
      <c r="DH55" s="65">
        <f>IF(CB55="","",IF(DE55="×",0,IF(AND(CB55&gt;=DH53,CB55&lt;=DH54),CB55*DH50-DH51,0)))</f>
        <v>0</v>
      </c>
      <c r="DI55" s="65">
        <f>IF(CB55="","",IF(DE55="×",0,IF(AND(CB55&gt;=DI53,CB55&lt;=DI54),CB55*DI50-DI51,0)))</f>
        <v>0</v>
      </c>
      <c r="DJ55" s="65">
        <f>IF(CB55="","",IF(DE55="×",0,IF(AND(CB55&gt;=DJ53,CB55&lt;=DJ54),CB55*DJ50-DJ51,0)))</f>
        <v>0</v>
      </c>
      <c r="DK55" s="65">
        <f>IF(CB55="","",IF(DE55="×",0,IF(CB55&gt;=DK53,CB55*DK50-DK51,0)))</f>
        <v>0</v>
      </c>
      <c r="DL55" s="49" t="str">
        <f t="shared" ref="DL55:DL62" si="120">IF(CB55="","",IF(AND(BY55+CH55&lt;=$DQ$52,BT55&gt;=$DL$53,CB55&gt;0,BY55+CH55&gt;$DC$52),"○","×"))</f>
        <v>×</v>
      </c>
      <c r="DM55" s="67">
        <f>IF(CB55="","",IF(DL55="×",0,IF(AND(CB55&gt;=DM53,CB55&lt;=DM54),0,0)))</f>
        <v>0</v>
      </c>
      <c r="DN55" s="67">
        <f>IF(CB55="","",IF(DL55="×",0,IF(AND(CB55&gt;=DN53,CB55&lt;=DN54),CB55*DN50-DN51,0)))</f>
        <v>0</v>
      </c>
      <c r="DO55" s="67">
        <f>IF(CB55="","",IF(DL55="×",0,IF(AND(CB55&gt;=DO53,CB55&lt;=DO54),CB55*DO50-DO51,0)))</f>
        <v>0</v>
      </c>
      <c r="DP55" s="67">
        <f>IF(CB55="","",IF(DL55="×",0,IF(AND(CB55&gt;=DP53,CB55&lt;=DP54),CB55*DP50-DP51,0)))</f>
        <v>0</v>
      </c>
      <c r="DQ55" s="67">
        <f>IF(CB55="","",IF(DL55="×",0,IF(AND(CB55&gt;=DQ53,CB55&lt;=DQ54),CB55*DQ50-DQ51,0)))</f>
        <v>0</v>
      </c>
      <c r="DR55" s="67">
        <f>IF(CB55="","",IF(DL55="×",0,IF(CB55&gt;=DR53,CB55*DR50-DR51,0)))</f>
        <v>0</v>
      </c>
      <c r="DS55" s="68" t="str">
        <f t="shared" ref="DS55:DS62" si="121">IF(CB55="","",IF(AND(BT55&lt;=$DS$53,CB55&gt;0,BY55+CH55&gt;DX$52),"○","×"))</f>
        <v>×</v>
      </c>
      <c r="DT55" s="65">
        <f>IF(CB55="","",IF(DS55="×",0,IF(AND(CB55&gt;=DT53,CB55&lt;=DT54),0,0)))</f>
        <v>0</v>
      </c>
      <c r="DU55" s="65">
        <f>IF(CB55="","",IF(DS55="×",0,IF(AND(CB55&gt;=DU53,CB55&lt;=DU54),CB55*DU50-DU51,0)))</f>
        <v>0</v>
      </c>
      <c r="DV55" s="65">
        <f>IF(CB55="","",IF(DS55="×",0,IF(AND(CB55&gt;=DV53,CB55&lt;=DV54),CB55*DV50-DV51,0)))</f>
        <v>0</v>
      </c>
      <c r="DW55" s="65">
        <f>IF(CB55="","",IF(DS55="×",0,IF(AND(CB55&gt;=DW53,CB55&lt;=DW54),CB55*DW50-DW51,0)))</f>
        <v>0</v>
      </c>
      <c r="DX55" s="65">
        <f>IF(CB55="","",IF(DS55="×",0,IF(AND(CB55&gt;=DX53,CB55&lt;=DX54),CB55*DX50-DX51,0)))</f>
        <v>0</v>
      </c>
      <c r="DY55" s="65">
        <f>IF(CB55="","",IF(DS55="×",0,IF(CB55&gt;=DY53,CB55*DY50-DY51,0)))</f>
        <v>0</v>
      </c>
      <c r="DZ55" s="66" t="str">
        <f>IF(CB55="","",IF(AND(BT55&gt;=DZ53,CB55&gt;0,BY55+CH55&gt;EE52),"○","×"))</f>
        <v>×</v>
      </c>
      <c r="EA55" s="67">
        <f>IF(CB55="","",IF(DZ55="×",0,IF(AND(CB55&gt;=EA53,CB55&lt;=EA54),0,0)))</f>
        <v>0</v>
      </c>
      <c r="EB55" s="67">
        <f>IF(CB55="","",IF(DZ55="×",0,IF(AND(CB55&gt;=EB53,CB55&lt;=EB54),CB55*EB50-EB51,0)))</f>
        <v>0</v>
      </c>
      <c r="EC55" s="67">
        <f>IF(CB55="","",IF(DZ55="×",0,IF(AND(CB55&gt;=EC53,CB55&lt;=EC54),CB55*EC50-EC51,0)))</f>
        <v>0</v>
      </c>
      <c r="ED55" s="67">
        <f>IF(CB55="","",IF(DZ55="×",0,IF(AND(CB55&gt;=ED53,CB55&lt;=ED54),CB55*ED50-ED51,0)))</f>
        <v>0</v>
      </c>
      <c r="EE55" s="67">
        <f>IF(CB55="","",IF(DZ55="×",0,IF(AND(CB55&gt;=EE53,CB55&lt;=EE54),CB55*EE50-EE51,0)))</f>
        <v>0</v>
      </c>
      <c r="EF55" s="69">
        <f>IF(CB55="","",IF(DZ55="×",0,IF(CB55&gt;=EF53,CB55*EF50-EF51,0)))</f>
        <v>0</v>
      </c>
      <c r="EH55" s="5"/>
    </row>
    <row r="56" spans="15:139">
      <c r="AF56" s="247"/>
      <c r="AG56" s="374" t="s">
        <v>102</v>
      </c>
      <c r="AH56" s="374"/>
      <c r="AI56" s="374"/>
      <c r="AJ56" s="374"/>
      <c r="AK56" s="374"/>
      <c r="AL56" s="375">
        <f>SUM(AY48:BA55)</f>
        <v>23691</v>
      </c>
      <c r="AM56" s="376"/>
      <c r="AN56" s="376"/>
      <c r="AO56" s="195" t="s">
        <v>59</v>
      </c>
      <c r="AP56" s="377" t="s">
        <v>103</v>
      </c>
      <c r="AQ56" s="377"/>
      <c r="AR56" s="377"/>
      <c r="AS56" s="377"/>
      <c r="AT56" s="375">
        <f>CL12</f>
        <v>0</v>
      </c>
      <c r="AU56" s="375"/>
      <c r="AV56" s="375"/>
      <c r="AW56" s="196" t="s">
        <v>60</v>
      </c>
      <c r="AX56" s="194"/>
      <c r="AY56" s="377" t="s">
        <v>108</v>
      </c>
      <c r="AZ56" s="377"/>
      <c r="BA56" s="377"/>
      <c r="BB56" s="377"/>
      <c r="BC56" s="377"/>
      <c r="BD56" s="377"/>
      <c r="BE56" s="377"/>
      <c r="BF56" s="319"/>
      <c r="BG56" s="319"/>
      <c r="BH56" s="391">
        <f>ROUNDDOWN(AL56-AT56,-2)</f>
        <v>23600</v>
      </c>
      <c r="BI56" s="392"/>
      <c r="BJ56" s="392"/>
      <c r="BK56" s="392"/>
      <c r="BO56" s="434" t="s">
        <v>24</v>
      </c>
      <c r="BP56" s="434"/>
      <c r="BQ56" s="530" t="str">
        <f t="shared" si="110"/>
        <v/>
      </c>
      <c r="BR56" s="530"/>
      <c r="BS56" s="530"/>
      <c r="BT56" s="531" t="str">
        <f t="shared" si="111"/>
        <v/>
      </c>
      <c r="BU56" s="531"/>
      <c r="BV56" s="532">
        <f t="shared" si="112"/>
        <v>0</v>
      </c>
      <c r="BW56" s="532"/>
      <c r="BX56" s="532"/>
      <c r="BY56" s="532">
        <f t="shared" ref="BY56:BY62" si="122">BY74</f>
        <v>0</v>
      </c>
      <c r="BZ56" s="532"/>
      <c r="CA56" s="532"/>
      <c r="CB56" s="532" t="str">
        <f t="shared" si="113"/>
        <v/>
      </c>
      <c r="CC56" s="532"/>
      <c r="CD56" s="532"/>
      <c r="CE56" s="533" t="str">
        <f t="shared" si="114"/>
        <v/>
      </c>
      <c r="CF56" s="533"/>
      <c r="CG56" s="533"/>
      <c r="CH56" s="532">
        <f t="shared" si="115"/>
        <v>0</v>
      </c>
      <c r="CI56" s="532"/>
      <c r="CJ56" s="532"/>
      <c r="CK56" s="532">
        <f t="shared" si="116"/>
        <v>0</v>
      </c>
      <c r="CL56" s="532"/>
      <c r="CM56" s="532"/>
      <c r="CN56" s="50"/>
      <c r="CO56" s="50"/>
      <c r="CP56" s="41"/>
      <c r="CQ56" s="70" t="str">
        <f t="shared" si="117"/>
        <v/>
      </c>
      <c r="CR56" s="60" t="str">
        <f t="shared" ref="CR56:CR62" si="123">IF(CB56="","",IF(CQ56="×",0,IF(AND(CB56&gt;=$CR$53,CB56&lt;=$CR$54),0,0)))</f>
        <v/>
      </c>
      <c r="CS56" s="60" t="str">
        <f t="shared" ref="CS56:CS62" si="124">IF(CB56="","",IF(CQ56="×",0,IF(AND(CB56&gt;=$CS$53,CB56&lt;=$CS$54),CB56*$CS$50-$CS$51,0)))</f>
        <v/>
      </c>
      <c r="CT56" s="60" t="str">
        <f t="shared" ref="CT56:CT62" si="125">IF(CB56="","",IF(CQ56="×",0,IF(AND(CB56&gt;=$CT$53,CB56&lt;=$CT$54),CB56*$CT$50-$CT$51,0)))</f>
        <v/>
      </c>
      <c r="CU56" s="60" t="str">
        <f t="shared" ref="CU56:CU62" si="126">IF(CB56="","",IF(CQ56="×",0,IF(AND(CB56&gt;=$CU$53,CB56&lt;=$CU$54),CB56*$CU$50-$CU$51,0)))</f>
        <v/>
      </c>
      <c r="CV56" s="60" t="str">
        <f t="shared" ref="CV56:CV62" si="127">IF(CB56="","",IF(CQ56="×",0,IF(AND(CB56&gt;=$CV$53,CB56&lt;=$CV$54),CB56*CV51-$CV$51,0)))</f>
        <v/>
      </c>
      <c r="CW56" s="60" t="str">
        <f t="shared" ref="CW56:CW62" si="128">IF(CB56="","",IF(CQ56="×",0,IF(CB56&gt;=$CW$53,CB56*$CW$50-$CW$51,0)))</f>
        <v/>
      </c>
      <c r="CX56" s="49" t="str">
        <f t="shared" si="118"/>
        <v/>
      </c>
      <c r="CY56" s="47" t="str">
        <f t="shared" ref="CY56:CY62" si="129">IF(CB56="","",IF(CX56="×",0,IF(AND(CB56&gt;=$CY$53,CB56&lt;=$CY$54),0,0)))</f>
        <v/>
      </c>
      <c r="CZ56" s="47" t="str">
        <f t="shared" ref="CZ56:CZ62" si="130">IF(CB56="","",IF(CX56="×",0,IF(AND(CB56&gt;=$CZ$53,CB56&lt;=$CZ$54),CB56*$CZ$50-$CZ$51,0)))</f>
        <v/>
      </c>
      <c r="DA56" s="47" t="str">
        <f t="shared" ref="DA56:DA62" si="131">IF(CB56="","",IF(CX56="×",0,IF(AND(CB56&gt;=$DA$53,CB56&lt;=$DA$54),CB56*$DA$50-$DA$51,0)))</f>
        <v/>
      </c>
      <c r="DB56" s="47" t="str">
        <f t="shared" ref="DB56:DB62" si="132">IF(CB56="","",IF(CX56="×",0,IF(AND(CB56&gt;=$DB$53,CB56&lt;=$DB$54),CB56*$DB$50-$DB$51,0)))</f>
        <v/>
      </c>
      <c r="DC56" s="47" t="str">
        <f t="shared" ref="DC56:DC62" si="133">IF(CB56="","",IF(CX56="×",0,IF(AND(CB56&gt;=$DC$53,CB56&lt;=$DC$54),CB56*$DC$50-$DC$51,0)))</f>
        <v/>
      </c>
      <c r="DD56" s="47" t="str">
        <f t="shared" ref="DD56:DD62" si="134">IF(CB56="","",IF(CX56="×",0,IF(CB56&gt;=$DD$53,CB56*$DD$50-$DD$51,0)))</f>
        <v/>
      </c>
      <c r="DE56" s="61" t="str">
        <f t="shared" si="119"/>
        <v/>
      </c>
      <c r="DF56" s="60" t="str">
        <f t="shared" ref="DF56:DF62" si="135">IF(CB56="","",IF(DE56="×",0,IF(AND(CB56&gt;=$DF$53,CB56&lt;=$DF$54),0,0)))</f>
        <v/>
      </c>
      <c r="DG56" s="60" t="str">
        <f t="shared" ref="DG56:DG62" si="136">IF(CB56="","",IF(DE56="×",0,IF(AND(CB56&gt;=$DG$53,CB56&lt;=$DG$54),CB56*$DG$50-$DG$51,0)))</f>
        <v/>
      </c>
      <c r="DH56" s="60" t="str">
        <f t="shared" ref="DH56:DH62" si="137">IF(CB56="","",IF(DE56="×",0,IF(AND(CB56&gt;=$DH$53,CB56&lt;=$DH$54),CB56*$DH$50-$DH$51,0)))</f>
        <v/>
      </c>
      <c r="DI56" s="60" t="str">
        <f t="shared" ref="DI56:DI62" si="138">IF(CB56="","",IF(DE56="×",0,IF(AND(CB56&gt;=$DI$53,CB56&lt;=$DI$54),CB56*$DI$50-$DI$51,0)))</f>
        <v/>
      </c>
      <c r="DJ56" s="60" t="str">
        <f t="shared" ref="DJ56:DJ62" si="139">IF(CB56="","",IF(DE56="×",0,IF(AND(CB56&gt;=$DJ$53,CB56&lt;=$DJ$54),CB56*$DJ$50-$DJ$51,0)))</f>
        <v/>
      </c>
      <c r="DK56" s="60" t="str">
        <f t="shared" ref="DK56:DK62" si="140">IF(CB56="","",IF(DE56="×",0,IF(CB56&gt;=$DK$53,CB56*$DK$50-$DK$51,0)))</f>
        <v/>
      </c>
      <c r="DL56" s="49" t="str">
        <f t="shared" si="120"/>
        <v/>
      </c>
      <c r="DM56" s="47" t="str">
        <f t="shared" ref="DM56:DM62" si="141">IF(CB56="","",IF(DL56="×",0,IF(AND(CB56&gt;=$DM$53,CB56&lt;=$DM$54),0,0)))</f>
        <v/>
      </c>
      <c r="DN56" s="47" t="str">
        <f t="shared" ref="DN56:DN62" si="142">IF(CB56="","",IF(DL56="×",0,IF(AND(CB56&gt;=$DN$53,CB56&lt;=$DN$54),CB56*$DN$50-$DN$51,0)))</f>
        <v/>
      </c>
      <c r="DO56" s="47" t="str">
        <f t="shared" ref="DO56:DO62" si="143">IF(CB56="","",IF(DL56="×",0,IF(AND(CB56&gt;=$DO$53,CB56&lt;=$DO$54),CB56*$DO$50-$DO$51,0)))</f>
        <v/>
      </c>
      <c r="DP56" s="47" t="str">
        <f t="shared" ref="DP56:DP62" si="144">IF(CB56="","",IF(DL56="×",0,IF(AND(CB56&gt;=$DP$53,CB56&lt;=$DP$54),CB56*$DP$50-$DP$51,0)))</f>
        <v/>
      </c>
      <c r="DQ56" s="47" t="str">
        <f t="shared" ref="DQ56:DQ62" si="145">IF(CB56="","",IF(DL56="×",0,IF(AND(CB56&gt;=$DQ$53,CB56&lt;=$DQ$54),CB56*$DQ$50-$DQ$51,0)))</f>
        <v/>
      </c>
      <c r="DR56" s="47" t="str">
        <f t="shared" ref="DR56:DR62" si="146">IF(CB56="","",IF(DL56="×",0,IF(CB56&gt;=$DR$53,CB56*$DR$50-$DR$51,0)))</f>
        <v/>
      </c>
      <c r="DS56" s="61" t="str">
        <f t="shared" si="121"/>
        <v/>
      </c>
      <c r="DT56" s="60" t="str">
        <f t="shared" ref="DT56:DT62" si="147">IF(CB56="","",IF(DS56="×",0,IF(AND(CB56&gt;=$DT$53,CB56&lt;=$DT$54),0,0)))</f>
        <v/>
      </c>
      <c r="DU56" s="60" t="str">
        <f t="shared" ref="DU56:DU62" si="148">IF(CB56="","",IF(DS56="×",0,IF(AND(CB56&gt;=$DU$53,CB56&lt;=$DU$54),CB56*$DU$50-$DU$51,0)))</f>
        <v/>
      </c>
      <c r="DV56" s="60" t="str">
        <f t="shared" ref="DV56:DV62" si="149">IF(CB56="","",IF(DS56="×",0,IF(AND(CB56&gt;=$DV$53,CB56&lt;=$DV$54),CB56*$DV$50-$DV$51,0)))</f>
        <v/>
      </c>
      <c r="DW56" s="60" t="str">
        <f t="shared" ref="DW56:DW62" si="150">IF(CB56="","",IF(DS56="×",0,IF(AND(CB56&gt;=$DW$53,CB56&lt;=$DW$54),CB56*$DW$50-$DW$51,0)))</f>
        <v/>
      </c>
      <c r="DX56" s="60" t="str">
        <f t="shared" ref="DX56:DX62" si="151">IF(CB56="","",IF(DS56="×",0,IF(AND(CB56&gt;=$DX$53,CB56&lt;=$DX$54),CB56*$DX$50-$DX$51,0)))</f>
        <v/>
      </c>
      <c r="DY56" s="60" t="str">
        <f t="shared" ref="DY56:DY62" si="152">IF(CB56="","",IF(DS56="×",0,IF(CB56&gt;=$DY$53,CB56*$DY$50-$DY$51,0)))</f>
        <v/>
      </c>
      <c r="DZ56" s="49" t="str">
        <f t="shared" ref="DZ56:DZ62" si="153">IF(CB56="","",IF(AND(BT56&gt;=$DZ$53,CB56&gt;0,BY56+CH56&gt;$EE$52),"○","×"))</f>
        <v/>
      </c>
      <c r="EA56" s="47" t="str">
        <f t="shared" ref="EA56:EA62" si="154">IF(CB56="","",IF(DZ56="×",0,IF(AND(CB56&gt;=$EA$53,CB56&lt;=$EA$54),0,0)))</f>
        <v/>
      </c>
      <c r="EB56" s="47" t="str">
        <f t="shared" ref="EB56:EB62" si="155">IF(CB56="","",IF(DZ56="×",0,IF(AND(CB56&gt;=$EB$53,CB56&lt;=$EB$54),CB56*$EB$50-$EB$51,0)))</f>
        <v/>
      </c>
      <c r="EC56" s="47" t="str">
        <f t="shared" ref="EC56:EC62" si="156">IF(CB56="","",IF(DZ56="×",0,IF(AND(CB56&gt;=$EC$53,CB56&lt;=$EC$54),CB56*$EC$50-$EC$51,0)))</f>
        <v/>
      </c>
      <c r="ED56" s="47" t="str">
        <f t="shared" ref="ED56:ED62" si="157">IF(CB56="","",IF(DZ56="×",0,IF(AND(CB56&gt;=$ED$53,CB56&lt;=$ED$54),CB56*$ED$50-$ED$51,0)))</f>
        <v/>
      </c>
      <c r="EE56" s="47" t="str">
        <f t="shared" ref="EE56:EE62" si="158">IF(CB56="","",IF(DZ56="×",0,IF(AND(CB56&gt;=$EE$53,CB56&lt;=$EE$54),CB56*$EE$50-$EE$51,0)))</f>
        <v/>
      </c>
      <c r="EF56" s="71" t="str">
        <f t="shared" ref="EF56:EF62" si="159">IF(CB56="","",IF(DZ56="×",0,IF(CB56&gt;=$EF$53,CB56*$EF$50-$EF$51,0)))</f>
        <v/>
      </c>
      <c r="EH56" s="5"/>
    </row>
    <row r="57" spans="15:139">
      <c r="AF57" s="263"/>
      <c r="AG57" s="325" t="s">
        <v>110</v>
      </c>
      <c r="AH57" s="325"/>
      <c r="AI57" s="325"/>
      <c r="AJ57" s="325"/>
      <c r="AK57" s="325"/>
      <c r="AL57" s="195" t="s">
        <v>59</v>
      </c>
      <c r="AM57" s="322" t="s">
        <v>152</v>
      </c>
      <c r="AN57" s="322"/>
      <c r="AO57" s="322"/>
      <c r="AP57" s="322"/>
      <c r="AQ57" s="322"/>
      <c r="AR57" s="322"/>
      <c r="AS57" s="322"/>
      <c r="AT57" s="322"/>
      <c r="AU57" s="329">
        <f>SUM(T35:V42)</f>
        <v>0</v>
      </c>
      <c r="AV57" s="322"/>
      <c r="AW57" s="322"/>
      <c r="AX57" s="196" t="s">
        <v>60</v>
      </c>
      <c r="AY57" s="322" t="s">
        <v>109</v>
      </c>
      <c r="AZ57" s="322"/>
      <c r="BA57" s="322"/>
      <c r="BB57" s="322"/>
      <c r="BC57" s="322"/>
      <c r="BD57" s="322"/>
      <c r="BE57" s="322"/>
      <c r="BF57" s="322"/>
      <c r="BG57" s="194"/>
      <c r="BH57" s="389">
        <f>ROUNDDOWN(BH56-AU57,-2)</f>
        <v>23600</v>
      </c>
      <c r="BI57" s="390"/>
      <c r="BJ57" s="390"/>
      <c r="BK57" s="390"/>
      <c r="BO57" s="434" t="s">
        <v>25</v>
      </c>
      <c r="BP57" s="434"/>
      <c r="BQ57" s="530" t="str">
        <f t="shared" si="110"/>
        <v/>
      </c>
      <c r="BR57" s="530"/>
      <c r="BS57" s="530"/>
      <c r="BT57" s="531" t="str">
        <f t="shared" si="111"/>
        <v/>
      </c>
      <c r="BU57" s="531"/>
      <c r="BV57" s="532">
        <f t="shared" si="112"/>
        <v>0</v>
      </c>
      <c r="BW57" s="532"/>
      <c r="BX57" s="532"/>
      <c r="BY57" s="532">
        <f t="shared" si="122"/>
        <v>0</v>
      </c>
      <c r="BZ57" s="532"/>
      <c r="CA57" s="532"/>
      <c r="CB57" s="532" t="str">
        <f t="shared" si="113"/>
        <v/>
      </c>
      <c r="CC57" s="532"/>
      <c r="CD57" s="532"/>
      <c r="CE57" s="533" t="str">
        <f t="shared" si="114"/>
        <v/>
      </c>
      <c r="CF57" s="533"/>
      <c r="CG57" s="533"/>
      <c r="CH57" s="532">
        <f t="shared" si="115"/>
        <v>0</v>
      </c>
      <c r="CI57" s="532"/>
      <c r="CJ57" s="532"/>
      <c r="CK57" s="532">
        <f t="shared" si="116"/>
        <v>0</v>
      </c>
      <c r="CL57" s="532"/>
      <c r="CM57" s="532"/>
      <c r="CN57" s="50"/>
      <c r="CO57" s="50"/>
      <c r="CP57" s="41"/>
      <c r="CQ57" s="70" t="str">
        <f t="shared" si="117"/>
        <v/>
      </c>
      <c r="CR57" s="60" t="str">
        <f t="shared" si="123"/>
        <v/>
      </c>
      <c r="CS57" s="60" t="str">
        <f t="shared" si="124"/>
        <v/>
      </c>
      <c r="CT57" s="60" t="str">
        <f t="shared" si="125"/>
        <v/>
      </c>
      <c r="CU57" s="60" t="str">
        <f t="shared" si="126"/>
        <v/>
      </c>
      <c r="CV57" s="60" t="str">
        <f t="shared" si="127"/>
        <v/>
      </c>
      <c r="CW57" s="60" t="str">
        <f t="shared" si="128"/>
        <v/>
      </c>
      <c r="CX57" s="49" t="str">
        <f t="shared" si="118"/>
        <v/>
      </c>
      <c r="CY57" s="47" t="str">
        <f t="shared" si="129"/>
        <v/>
      </c>
      <c r="CZ57" s="47" t="str">
        <f t="shared" si="130"/>
        <v/>
      </c>
      <c r="DA57" s="47" t="str">
        <f t="shared" si="131"/>
        <v/>
      </c>
      <c r="DB57" s="47" t="str">
        <f t="shared" si="132"/>
        <v/>
      </c>
      <c r="DC57" s="47" t="str">
        <f t="shared" si="133"/>
        <v/>
      </c>
      <c r="DD57" s="47" t="str">
        <f t="shared" si="134"/>
        <v/>
      </c>
      <c r="DE57" s="61" t="str">
        <f t="shared" si="119"/>
        <v/>
      </c>
      <c r="DF57" s="60" t="str">
        <f t="shared" si="135"/>
        <v/>
      </c>
      <c r="DG57" s="60" t="str">
        <f t="shared" si="136"/>
        <v/>
      </c>
      <c r="DH57" s="60" t="str">
        <f t="shared" si="137"/>
        <v/>
      </c>
      <c r="DI57" s="60" t="str">
        <f t="shared" si="138"/>
        <v/>
      </c>
      <c r="DJ57" s="60" t="str">
        <f t="shared" si="139"/>
        <v/>
      </c>
      <c r="DK57" s="60" t="str">
        <f t="shared" si="140"/>
        <v/>
      </c>
      <c r="DL57" s="49" t="str">
        <f t="shared" si="120"/>
        <v/>
      </c>
      <c r="DM57" s="47" t="str">
        <f t="shared" si="141"/>
        <v/>
      </c>
      <c r="DN57" s="47" t="str">
        <f t="shared" si="142"/>
        <v/>
      </c>
      <c r="DO57" s="47" t="str">
        <f t="shared" si="143"/>
        <v/>
      </c>
      <c r="DP57" s="47" t="str">
        <f t="shared" si="144"/>
        <v/>
      </c>
      <c r="DQ57" s="47" t="str">
        <f t="shared" si="145"/>
        <v/>
      </c>
      <c r="DR57" s="47" t="str">
        <f t="shared" si="146"/>
        <v/>
      </c>
      <c r="DS57" s="61" t="str">
        <f t="shared" si="121"/>
        <v/>
      </c>
      <c r="DT57" s="60" t="str">
        <f t="shared" si="147"/>
        <v/>
      </c>
      <c r="DU57" s="60" t="str">
        <f t="shared" si="148"/>
        <v/>
      </c>
      <c r="DV57" s="60" t="str">
        <f t="shared" si="149"/>
        <v/>
      </c>
      <c r="DW57" s="60" t="str">
        <f t="shared" si="150"/>
        <v/>
      </c>
      <c r="DX57" s="60" t="str">
        <f t="shared" si="151"/>
        <v/>
      </c>
      <c r="DY57" s="60" t="str">
        <f t="shared" si="152"/>
        <v/>
      </c>
      <c r="DZ57" s="49" t="str">
        <f t="shared" si="153"/>
        <v/>
      </c>
      <c r="EA57" s="47" t="str">
        <f t="shared" si="154"/>
        <v/>
      </c>
      <c r="EB57" s="47" t="str">
        <f t="shared" si="155"/>
        <v/>
      </c>
      <c r="EC57" s="47" t="str">
        <f t="shared" si="156"/>
        <v/>
      </c>
      <c r="ED57" s="47" t="str">
        <f t="shared" si="157"/>
        <v/>
      </c>
      <c r="EE57" s="47" t="str">
        <f t="shared" si="158"/>
        <v/>
      </c>
      <c r="EF57" s="71" t="str">
        <f t="shared" si="159"/>
        <v/>
      </c>
      <c r="EH57" s="5"/>
    </row>
    <row r="58" spans="15:139" ht="14.25">
      <c r="AF58" s="264"/>
      <c r="AG58" s="193"/>
      <c r="AH58" s="197"/>
      <c r="AI58" s="194"/>
      <c r="AJ58" s="194"/>
      <c r="AK58" s="194"/>
      <c r="AL58" s="194"/>
      <c r="AM58" s="194"/>
      <c r="AN58" s="194"/>
      <c r="AO58" s="194"/>
      <c r="AP58" s="194"/>
      <c r="AQ58" s="194"/>
      <c r="AR58" s="194"/>
      <c r="AS58" s="194"/>
      <c r="AT58" s="194"/>
      <c r="AU58" s="382">
        <f>IF(AU57-AT56&lt;=0,0,AU57-AT56)</f>
        <v>0</v>
      </c>
      <c r="AV58" s="382"/>
      <c r="AW58" s="382"/>
      <c r="AX58" s="194"/>
      <c r="AY58" s="194"/>
      <c r="AZ58" s="194"/>
      <c r="BA58" s="194"/>
      <c r="BB58" s="194"/>
      <c r="BC58" s="194"/>
      <c r="BD58" s="194"/>
      <c r="BE58" s="194"/>
      <c r="BF58" s="194"/>
      <c r="BG58" s="194"/>
      <c r="BH58" s="322" t="s">
        <v>99</v>
      </c>
      <c r="BI58" s="322"/>
      <c r="BJ58" s="322"/>
      <c r="BK58" s="322"/>
      <c r="BO58" s="434" t="s">
        <v>26</v>
      </c>
      <c r="BP58" s="434"/>
      <c r="BQ58" s="530" t="str">
        <f t="shared" si="110"/>
        <v/>
      </c>
      <c r="BR58" s="530"/>
      <c r="BS58" s="530"/>
      <c r="BT58" s="531" t="str">
        <f t="shared" si="111"/>
        <v/>
      </c>
      <c r="BU58" s="531"/>
      <c r="BV58" s="532">
        <f t="shared" si="112"/>
        <v>0</v>
      </c>
      <c r="BW58" s="532"/>
      <c r="BX58" s="532"/>
      <c r="BY58" s="532">
        <f t="shared" si="122"/>
        <v>0</v>
      </c>
      <c r="BZ58" s="532"/>
      <c r="CA58" s="532"/>
      <c r="CB58" s="532" t="str">
        <f t="shared" si="113"/>
        <v/>
      </c>
      <c r="CC58" s="532"/>
      <c r="CD58" s="532"/>
      <c r="CE58" s="533" t="str">
        <f t="shared" si="114"/>
        <v/>
      </c>
      <c r="CF58" s="533"/>
      <c r="CG58" s="533"/>
      <c r="CH58" s="532">
        <f t="shared" si="115"/>
        <v>0</v>
      </c>
      <c r="CI58" s="532"/>
      <c r="CJ58" s="532"/>
      <c r="CK58" s="532">
        <f t="shared" si="116"/>
        <v>0</v>
      </c>
      <c r="CL58" s="532"/>
      <c r="CM58" s="532"/>
      <c r="CN58" s="50"/>
      <c r="CO58" s="50"/>
      <c r="CP58" s="41"/>
      <c r="CQ58" s="70" t="str">
        <f t="shared" si="117"/>
        <v/>
      </c>
      <c r="CR58" s="60" t="str">
        <f t="shared" si="123"/>
        <v/>
      </c>
      <c r="CS58" s="60" t="str">
        <f t="shared" si="124"/>
        <v/>
      </c>
      <c r="CT58" s="60" t="str">
        <f t="shared" si="125"/>
        <v/>
      </c>
      <c r="CU58" s="60" t="str">
        <f t="shared" si="126"/>
        <v/>
      </c>
      <c r="CV58" s="60" t="str">
        <f t="shared" si="127"/>
        <v/>
      </c>
      <c r="CW58" s="60" t="str">
        <f t="shared" si="128"/>
        <v/>
      </c>
      <c r="CX58" s="49" t="str">
        <f t="shared" si="118"/>
        <v/>
      </c>
      <c r="CY58" s="47" t="str">
        <f t="shared" si="129"/>
        <v/>
      </c>
      <c r="CZ58" s="47" t="str">
        <f t="shared" si="130"/>
        <v/>
      </c>
      <c r="DA58" s="47" t="str">
        <f t="shared" si="131"/>
        <v/>
      </c>
      <c r="DB58" s="47" t="str">
        <f t="shared" si="132"/>
        <v/>
      </c>
      <c r="DC58" s="47" t="str">
        <f t="shared" si="133"/>
        <v/>
      </c>
      <c r="DD58" s="47" t="str">
        <f t="shared" si="134"/>
        <v/>
      </c>
      <c r="DE58" s="61" t="str">
        <f t="shared" si="119"/>
        <v/>
      </c>
      <c r="DF58" s="60" t="str">
        <f t="shared" si="135"/>
        <v/>
      </c>
      <c r="DG58" s="60" t="str">
        <f t="shared" si="136"/>
        <v/>
      </c>
      <c r="DH58" s="60" t="str">
        <f t="shared" si="137"/>
        <v/>
      </c>
      <c r="DI58" s="60" t="str">
        <f t="shared" si="138"/>
        <v/>
      </c>
      <c r="DJ58" s="60" t="str">
        <f t="shared" si="139"/>
        <v/>
      </c>
      <c r="DK58" s="60" t="str">
        <f t="shared" si="140"/>
        <v/>
      </c>
      <c r="DL58" s="49" t="str">
        <f t="shared" si="120"/>
        <v/>
      </c>
      <c r="DM58" s="47" t="str">
        <f t="shared" si="141"/>
        <v/>
      </c>
      <c r="DN58" s="47" t="str">
        <f t="shared" si="142"/>
        <v/>
      </c>
      <c r="DO58" s="47" t="str">
        <f t="shared" si="143"/>
        <v/>
      </c>
      <c r="DP58" s="47" t="str">
        <f t="shared" si="144"/>
        <v/>
      </c>
      <c r="DQ58" s="47" t="str">
        <f t="shared" si="145"/>
        <v/>
      </c>
      <c r="DR58" s="47" t="str">
        <f t="shared" si="146"/>
        <v/>
      </c>
      <c r="DS58" s="61" t="str">
        <f t="shared" si="121"/>
        <v/>
      </c>
      <c r="DT58" s="60" t="str">
        <f t="shared" si="147"/>
        <v/>
      </c>
      <c r="DU58" s="60" t="str">
        <f t="shared" si="148"/>
        <v/>
      </c>
      <c r="DV58" s="60" t="str">
        <f t="shared" si="149"/>
        <v/>
      </c>
      <c r="DW58" s="60" t="str">
        <f t="shared" si="150"/>
        <v/>
      </c>
      <c r="DX58" s="60" t="str">
        <f t="shared" si="151"/>
        <v/>
      </c>
      <c r="DY58" s="60" t="str">
        <f t="shared" si="152"/>
        <v/>
      </c>
      <c r="DZ58" s="49" t="str">
        <f t="shared" si="153"/>
        <v/>
      </c>
      <c r="EA58" s="47" t="str">
        <f t="shared" si="154"/>
        <v/>
      </c>
      <c r="EB58" s="47" t="str">
        <f t="shared" si="155"/>
        <v/>
      </c>
      <c r="EC58" s="47" t="str">
        <f t="shared" si="156"/>
        <v/>
      </c>
      <c r="ED58" s="47" t="str">
        <f t="shared" si="157"/>
        <v/>
      </c>
      <c r="EE58" s="47" t="str">
        <f t="shared" si="158"/>
        <v/>
      </c>
      <c r="EF58" s="71" t="str">
        <f t="shared" si="159"/>
        <v/>
      </c>
      <c r="EH58" s="5"/>
    </row>
    <row r="59" spans="15:139" ht="15" thickBot="1">
      <c r="AF59" s="264"/>
      <c r="AG59" s="244">
        <v>3</v>
      </c>
      <c r="AH59" s="335" t="s">
        <v>32</v>
      </c>
      <c r="AI59" s="335"/>
      <c r="AJ59" s="335"/>
      <c r="AK59" s="335"/>
      <c r="AL59" s="335"/>
      <c r="AM59" s="335"/>
      <c r="AN59" s="335"/>
      <c r="AO59" s="335"/>
      <c r="AP59" s="335"/>
      <c r="AQ59" s="335"/>
      <c r="AR59" s="335"/>
      <c r="AS59" s="335"/>
      <c r="AT59" s="335"/>
      <c r="AU59" s="335"/>
      <c r="AV59" s="335"/>
      <c r="AW59" s="335"/>
      <c r="AX59" s="335"/>
      <c r="AY59" s="335"/>
      <c r="AZ59" s="335"/>
      <c r="BA59" s="335"/>
      <c r="BB59" s="245"/>
      <c r="BC59" s="245"/>
      <c r="BD59" s="245"/>
      <c r="BE59" s="245"/>
      <c r="BF59" s="245"/>
      <c r="BG59" s="245"/>
      <c r="BH59" s="246"/>
      <c r="BI59" s="246"/>
      <c r="BJ59" s="247"/>
      <c r="BK59" s="247"/>
      <c r="BO59" s="434" t="s">
        <v>27</v>
      </c>
      <c r="BP59" s="434"/>
      <c r="BQ59" s="530" t="str">
        <f t="shared" si="110"/>
        <v/>
      </c>
      <c r="BR59" s="530"/>
      <c r="BS59" s="530"/>
      <c r="BT59" s="531" t="str">
        <f t="shared" si="111"/>
        <v/>
      </c>
      <c r="BU59" s="531"/>
      <c r="BV59" s="532">
        <f t="shared" si="112"/>
        <v>0</v>
      </c>
      <c r="BW59" s="532"/>
      <c r="BX59" s="532"/>
      <c r="BY59" s="532">
        <f t="shared" si="122"/>
        <v>0</v>
      </c>
      <c r="BZ59" s="532"/>
      <c r="CA59" s="532"/>
      <c r="CB59" s="532" t="str">
        <f t="shared" si="113"/>
        <v/>
      </c>
      <c r="CC59" s="532"/>
      <c r="CD59" s="532"/>
      <c r="CE59" s="533" t="str">
        <f t="shared" si="114"/>
        <v/>
      </c>
      <c r="CF59" s="533"/>
      <c r="CG59" s="533"/>
      <c r="CH59" s="532">
        <f t="shared" si="115"/>
        <v>0</v>
      </c>
      <c r="CI59" s="532"/>
      <c r="CJ59" s="532"/>
      <c r="CK59" s="532">
        <f t="shared" si="116"/>
        <v>0</v>
      </c>
      <c r="CL59" s="532"/>
      <c r="CM59" s="532"/>
      <c r="CN59" s="50"/>
      <c r="CO59" s="50"/>
      <c r="CP59" s="41"/>
      <c r="CQ59" s="70" t="str">
        <f t="shared" si="117"/>
        <v/>
      </c>
      <c r="CR59" s="60" t="str">
        <f t="shared" si="123"/>
        <v/>
      </c>
      <c r="CS59" s="60" t="str">
        <f t="shared" si="124"/>
        <v/>
      </c>
      <c r="CT59" s="60" t="str">
        <f t="shared" si="125"/>
        <v/>
      </c>
      <c r="CU59" s="60" t="str">
        <f t="shared" si="126"/>
        <v/>
      </c>
      <c r="CV59" s="60" t="str">
        <f t="shared" si="127"/>
        <v/>
      </c>
      <c r="CW59" s="60" t="str">
        <f t="shared" si="128"/>
        <v/>
      </c>
      <c r="CX59" s="49" t="str">
        <f t="shared" si="118"/>
        <v/>
      </c>
      <c r="CY59" s="47" t="str">
        <f t="shared" si="129"/>
        <v/>
      </c>
      <c r="CZ59" s="47" t="str">
        <f t="shared" si="130"/>
        <v/>
      </c>
      <c r="DA59" s="47" t="str">
        <f t="shared" si="131"/>
        <v/>
      </c>
      <c r="DB59" s="47" t="str">
        <f t="shared" si="132"/>
        <v/>
      </c>
      <c r="DC59" s="47" t="str">
        <f t="shared" si="133"/>
        <v/>
      </c>
      <c r="DD59" s="47" t="str">
        <f t="shared" si="134"/>
        <v/>
      </c>
      <c r="DE59" s="61" t="str">
        <f t="shared" si="119"/>
        <v/>
      </c>
      <c r="DF59" s="60" t="str">
        <f t="shared" si="135"/>
        <v/>
      </c>
      <c r="DG59" s="60" t="str">
        <f t="shared" si="136"/>
        <v/>
      </c>
      <c r="DH59" s="60" t="str">
        <f t="shared" si="137"/>
        <v/>
      </c>
      <c r="DI59" s="60" t="str">
        <f t="shared" si="138"/>
        <v/>
      </c>
      <c r="DJ59" s="60" t="str">
        <f t="shared" si="139"/>
        <v/>
      </c>
      <c r="DK59" s="60" t="str">
        <f t="shared" si="140"/>
        <v/>
      </c>
      <c r="DL59" s="49" t="str">
        <f t="shared" si="120"/>
        <v/>
      </c>
      <c r="DM59" s="47" t="str">
        <f t="shared" si="141"/>
        <v/>
      </c>
      <c r="DN59" s="47" t="str">
        <f t="shared" si="142"/>
        <v/>
      </c>
      <c r="DO59" s="47" t="str">
        <f t="shared" si="143"/>
        <v/>
      </c>
      <c r="DP59" s="47" t="str">
        <f t="shared" si="144"/>
        <v/>
      </c>
      <c r="DQ59" s="47" t="str">
        <f t="shared" si="145"/>
        <v/>
      </c>
      <c r="DR59" s="47" t="str">
        <f t="shared" si="146"/>
        <v/>
      </c>
      <c r="DS59" s="61" t="str">
        <f t="shared" si="121"/>
        <v/>
      </c>
      <c r="DT59" s="60" t="str">
        <f t="shared" si="147"/>
        <v/>
      </c>
      <c r="DU59" s="60" t="str">
        <f t="shared" si="148"/>
        <v/>
      </c>
      <c r="DV59" s="60" t="str">
        <f t="shared" si="149"/>
        <v/>
      </c>
      <c r="DW59" s="60" t="str">
        <f t="shared" si="150"/>
        <v/>
      </c>
      <c r="DX59" s="60" t="str">
        <f t="shared" si="151"/>
        <v/>
      </c>
      <c r="DY59" s="60" t="str">
        <f t="shared" si="152"/>
        <v/>
      </c>
      <c r="DZ59" s="49" t="str">
        <f t="shared" si="153"/>
        <v/>
      </c>
      <c r="EA59" s="47" t="str">
        <f t="shared" si="154"/>
        <v/>
      </c>
      <c r="EB59" s="47" t="str">
        <f t="shared" si="155"/>
        <v/>
      </c>
      <c r="EC59" s="47" t="str">
        <f t="shared" si="156"/>
        <v/>
      </c>
      <c r="ED59" s="47" t="str">
        <f t="shared" si="157"/>
        <v/>
      </c>
      <c r="EE59" s="47" t="str">
        <f t="shared" si="158"/>
        <v/>
      </c>
      <c r="EF59" s="71" t="str">
        <f t="shared" si="159"/>
        <v/>
      </c>
      <c r="EH59" s="5"/>
    </row>
    <row r="60" spans="15:139" ht="14.25" thickBot="1">
      <c r="AF60" s="264"/>
      <c r="AG60" s="384" t="s">
        <v>83</v>
      </c>
      <c r="AH60" s="356"/>
      <c r="AI60" s="356" t="s">
        <v>31</v>
      </c>
      <c r="AJ60" s="356"/>
      <c r="AK60" s="356" t="s">
        <v>0</v>
      </c>
      <c r="AL60" s="356"/>
      <c r="AM60" s="356"/>
      <c r="AN60" s="356" t="s">
        <v>57</v>
      </c>
      <c r="AO60" s="356"/>
      <c r="AP60" s="356"/>
      <c r="AQ60" s="356" t="s">
        <v>58</v>
      </c>
      <c r="AR60" s="356"/>
      <c r="AS60" s="356"/>
      <c r="AT60" s="356" t="s">
        <v>22</v>
      </c>
      <c r="AU60" s="356"/>
      <c r="AV60" s="356" t="s">
        <v>134</v>
      </c>
      <c r="AW60" s="356"/>
      <c r="AX60" s="356"/>
      <c r="AY60" s="356"/>
      <c r="AZ60" s="356"/>
      <c r="BA60" s="356"/>
      <c r="BB60" s="356" t="s">
        <v>104</v>
      </c>
      <c r="BC60" s="356"/>
      <c r="BD60" s="356"/>
      <c r="BO60" s="434" t="s">
        <v>28</v>
      </c>
      <c r="BP60" s="434"/>
      <c r="BQ60" s="530" t="str">
        <f t="shared" si="110"/>
        <v/>
      </c>
      <c r="BR60" s="530"/>
      <c r="BS60" s="530"/>
      <c r="BT60" s="531" t="str">
        <f t="shared" si="111"/>
        <v/>
      </c>
      <c r="BU60" s="531"/>
      <c r="BV60" s="532">
        <f t="shared" si="112"/>
        <v>0</v>
      </c>
      <c r="BW60" s="532"/>
      <c r="BX60" s="532"/>
      <c r="BY60" s="532">
        <f t="shared" si="122"/>
        <v>0</v>
      </c>
      <c r="BZ60" s="532"/>
      <c r="CA60" s="532"/>
      <c r="CB60" s="532" t="str">
        <f t="shared" si="113"/>
        <v/>
      </c>
      <c r="CC60" s="532"/>
      <c r="CD60" s="532"/>
      <c r="CE60" s="533" t="str">
        <f t="shared" si="114"/>
        <v/>
      </c>
      <c r="CF60" s="533"/>
      <c r="CG60" s="533"/>
      <c r="CH60" s="532">
        <f t="shared" si="115"/>
        <v>0</v>
      </c>
      <c r="CI60" s="532"/>
      <c r="CJ60" s="532"/>
      <c r="CK60" s="532">
        <f t="shared" si="116"/>
        <v>0</v>
      </c>
      <c r="CL60" s="532"/>
      <c r="CM60" s="532"/>
      <c r="CN60" s="50"/>
      <c r="CO60" s="50"/>
      <c r="CP60" s="41"/>
      <c r="CQ60" s="70" t="str">
        <f t="shared" si="117"/>
        <v/>
      </c>
      <c r="CR60" s="60" t="str">
        <f t="shared" si="123"/>
        <v/>
      </c>
      <c r="CS60" s="60" t="str">
        <f t="shared" si="124"/>
        <v/>
      </c>
      <c r="CT60" s="60" t="str">
        <f t="shared" si="125"/>
        <v/>
      </c>
      <c r="CU60" s="60" t="str">
        <f t="shared" si="126"/>
        <v/>
      </c>
      <c r="CV60" s="60" t="str">
        <f t="shared" si="127"/>
        <v/>
      </c>
      <c r="CW60" s="60" t="str">
        <f t="shared" si="128"/>
        <v/>
      </c>
      <c r="CX60" s="49" t="str">
        <f t="shared" si="118"/>
        <v/>
      </c>
      <c r="CY60" s="47" t="str">
        <f t="shared" si="129"/>
        <v/>
      </c>
      <c r="CZ60" s="47" t="str">
        <f t="shared" si="130"/>
        <v/>
      </c>
      <c r="DA60" s="47" t="str">
        <f t="shared" si="131"/>
        <v/>
      </c>
      <c r="DB60" s="47" t="str">
        <f t="shared" si="132"/>
        <v/>
      </c>
      <c r="DC60" s="47" t="str">
        <f t="shared" si="133"/>
        <v/>
      </c>
      <c r="DD60" s="47" t="str">
        <f t="shared" si="134"/>
        <v/>
      </c>
      <c r="DE60" s="61" t="str">
        <f t="shared" si="119"/>
        <v/>
      </c>
      <c r="DF60" s="60" t="str">
        <f t="shared" si="135"/>
        <v/>
      </c>
      <c r="DG60" s="60" t="str">
        <f t="shared" si="136"/>
        <v/>
      </c>
      <c r="DH60" s="60" t="str">
        <f t="shared" si="137"/>
        <v/>
      </c>
      <c r="DI60" s="60" t="str">
        <f t="shared" si="138"/>
        <v/>
      </c>
      <c r="DJ60" s="60" t="str">
        <f t="shared" si="139"/>
        <v/>
      </c>
      <c r="DK60" s="60" t="str">
        <f t="shared" si="140"/>
        <v/>
      </c>
      <c r="DL60" s="49" t="str">
        <f t="shared" si="120"/>
        <v/>
      </c>
      <c r="DM60" s="47" t="str">
        <f t="shared" si="141"/>
        <v/>
      </c>
      <c r="DN60" s="47" t="str">
        <f t="shared" si="142"/>
        <v/>
      </c>
      <c r="DO60" s="47" t="str">
        <f t="shared" si="143"/>
        <v/>
      </c>
      <c r="DP60" s="47" t="str">
        <f t="shared" si="144"/>
        <v/>
      </c>
      <c r="DQ60" s="47" t="str">
        <f t="shared" si="145"/>
        <v/>
      </c>
      <c r="DR60" s="47" t="str">
        <f t="shared" si="146"/>
        <v/>
      </c>
      <c r="DS60" s="61" t="str">
        <f t="shared" si="121"/>
        <v/>
      </c>
      <c r="DT60" s="60" t="str">
        <f t="shared" si="147"/>
        <v/>
      </c>
      <c r="DU60" s="60" t="str">
        <f t="shared" si="148"/>
        <v/>
      </c>
      <c r="DV60" s="60" t="str">
        <f t="shared" si="149"/>
        <v/>
      </c>
      <c r="DW60" s="60" t="str">
        <f t="shared" si="150"/>
        <v/>
      </c>
      <c r="DX60" s="60" t="str">
        <f t="shared" si="151"/>
        <v/>
      </c>
      <c r="DY60" s="60" t="str">
        <f t="shared" si="152"/>
        <v/>
      </c>
      <c r="DZ60" s="49" t="str">
        <f t="shared" si="153"/>
        <v/>
      </c>
      <c r="EA60" s="47" t="str">
        <f t="shared" si="154"/>
        <v/>
      </c>
      <c r="EB60" s="47" t="str">
        <f t="shared" si="155"/>
        <v/>
      </c>
      <c r="EC60" s="47" t="str">
        <f t="shared" si="156"/>
        <v/>
      </c>
      <c r="ED60" s="47" t="str">
        <f t="shared" si="157"/>
        <v/>
      </c>
      <c r="EE60" s="47" t="str">
        <f t="shared" si="158"/>
        <v/>
      </c>
      <c r="EF60" s="71" t="str">
        <f t="shared" si="159"/>
        <v/>
      </c>
      <c r="EH60" s="5"/>
    </row>
    <row r="61" spans="15:139">
      <c r="AF61" s="264"/>
      <c r="AG61" s="336" t="s">
        <v>23</v>
      </c>
      <c r="AH61" s="337"/>
      <c r="AI61" s="338" t="str">
        <f t="shared" ref="AI61:AI68" si="160">IF(AI48="","",IF(SUM(CU12:DF12)=0,"",SUM(CU12:DF12)))</f>
        <v/>
      </c>
      <c r="AJ61" s="338"/>
      <c r="AK61" s="339" t="str">
        <f>IF(AI61="","",AK48)</f>
        <v/>
      </c>
      <c r="AL61" s="339"/>
      <c r="AM61" s="339"/>
      <c r="AN61" s="371" t="str">
        <f>IF(AI61="","",AN48)</f>
        <v/>
      </c>
      <c r="AO61" s="371"/>
      <c r="AP61" s="371"/>
      <c r="AQ61" s="339" t="str">
        <f>IF(AI61="","",AQ48)</f>
        <v/>
      </c>
      <c r="AR61" s="339"/>
      <c r="AS61" s="339"/>
      <c r="AT61" s="372" t="s">
        <v>105</v>
      </c>
      <c r="AU61" s="372"/>
      <c r="AV61" s="339" t="str">
        <f t="shared" ref="AV61:AV68" si="161">CB12</f>
        <v/>
      </c>
      <c r="AW61" s="339"/>
      <c r="AX61" s="339"/>
      <c r="AY61" s="339" t="str">
        <f t="shared" ref="AY61:AY68" si="162">IF(ISERROR(W35+AV61-BB61),"",W35+AV61-BB61)</f>
        <v/>
      </c>
      <c r="AZ61" s="339"/>
      <c r="BA61" s="339"/>
      <c r="BB61" s="362" t="str">
        <f t="shared" ref="BB61:BB68" si="163">CH12</f>
        <v/>
      </c>
      <c r="BC61" s="362"/>
      <c r="BD61" s="362"/>
      <c r="BO61" s="434" t="s">
        <v>29</v>
      </c>
      <c r="BP61" s="434"/>
      <c r="BQ61" s="530" t="str">
        <f t="shared" si="110"/>
        <v/>
      </c>
      <c r="BR61" s="530"/>
      <c r="BS61" s="530"/>
      <c r="BT61" s="531" t="str">
        <f t="shared" si="111"/>
        <v/>
      </c>
      <c r="BU61" s="531"/>
      <c r="BV61" s="532">
        <f t="shared" si="112"/>
        <v>0</v>
      </c>
      <c r="BW61" s="532"/>
      <c r="BX61" s="532"/>
      <c r="BY61" s="532">
        <f t="shared" si="122"/>
        <v>0</v>
      </c>
      <c r="BZ61" s="532"/>
      <c r="CA61" s="532"/>
      <c r="CB61" s="532" t="str">
        <f t="shared" si="113"/>
        <v/>
      </c>
      <c r="CC61" s="532"/>
      <c r="CD61" s="532"/>
      <c r="CE61" s="533" t="str">
        <f t="shared" si="114"/>
        <v/>
      </c>
      <c r="CF61" s="533"/>
      <c r="CG61" s="533"/>
      <c r="CH61" s="532">
        <f t="shared" si="115"/>
        <v>0</v>
      </c>
      <c r="CI61" s="532"/>
      <c r="CJ61" s="532"/>
      <c r="CK61" s="532">
        <f t="shared" si="116"/>
        <v>0</v>
      </c>
      <c r="CL61" s="532"/>
      <c r="CM61" s="532"/>
      <c r="CN61" s="50"/>
      <c r="CO61" s="50"/>
      <c r="CP61" s="41"/>
      <c r="CQ61" s="70" t="str">
        <f t="shared" si="117"/>
        <v/>
      </c>
      <c r="CR61" s="60" t="str">
        <f t="shared" si="123"/>
        <v/>
      </c>
      <c r="CS61" s="60" t="str">
        <f t="shared" si="124"/>
        <v/>
      </c>
      <c r="CT61" s="60" t="str">
        <f t="shared" si="125"/>
        <v/>
      </c>
      <c r="CU61" s="60" t="str">
        <f t="shared" si="126"/>
        <v/>
      </c>
      <c r="CV61" s="60" t="str">
        <f t="shared" si="127"/>
        <v/>
      </c>
      <c r="CW61" s="60" t="str">
        <f t="shared" si="128"/>
        <v/>
      </c>
      <c r="CX61" s="49" t="str">
        <f t="shared" si="118"/>
        <v/>
      </c>
      <c r="CY61" s="47" t="str">
        <f t="shared" si="129"/>
        <v/>
      </c>
      <c r="CZ61" s="47" t="str">
        <f t="shared" si="130"/>
        <v/>
      </c>
      <c r="DA61" s="47" t="str">
        <f t="shared" si="131"/>
        <v/>
      </c>
      <c r="DB61" s="47" t="str">
        <f t="shared" si="132"/>
        <v/>
      </c>
      <c r="DC61" s="47" t="str">
        <f t="shared" si="133"/>
        <v/>
      </c>
      <c r="DD61" s="47" t="str">
        <f t="shared" si="134"/>
        <v/>
      </c>
      <c r="DE61" s="61" t="str">
        <f t="shared" si="119"/>
        <v/>
      </c>
      <c r="DF61" s="60" t="str">
        <f t="shared" si="135"/>
        <v/>
      </c>
      <c r="DG61" s="60" t="str">
        <f t="shared" si="136"/>
        <v/>
      </c>
      <c r="DH61" s="60" t="str">
        <f t="shared" si="137"/>
        <v/>
      </c>
      <c r="DI61" s="60" t="str">
        <f t="shared" si="138"/>
        <v/>
      </c>
      <c r="DJ61" s="60" t="str">
        <f t="shared" si="139"/>
        <v/>
      </c>
      <c r="DK61" s="60" t="str">
        <f t="shared" si="140"/>
        <v/>
      </c>
      <c r="DL61" s="49" t="str">
        <f t="shared" si="120"/>
        <v/>
      </c>
      <c r="DM61" s="47" t="str">
        <f t="shared" si="141"/>
        <v/>
      </c>
      <c r="DN61" s="47" t="str">
        <f t="shared" si="142"/>
        <v/>
      </c>
      <c r="DO61" s="47" t="str">
        <f t="shared" si="143"/>
        <v/>
      </c>
      <c r="DP61" s="47" t="str">
        <f t="shared" si="144"/>
        <v/>
      </c>
      <c r="DQ61" s="47" t="str">
        <f t="shared" si="145"/>
        <v/>
      </c>
      <c r="DR61" s="47" t="str">
        <f t="shared" si="146"/>
        <v/>
      </c>
      <c r="DS61" s="61" t="str">
        <f t="shared" si="121"/>
        <v/>
      </c>
      <c r="DT61" s="60" t="str">
        <f t="shared" si="147"/>
        <v/>
      </c>
      <c r="DU61" s="60" t="str">
        <f t="shared" si="148"/>
        <v/>
      </c>
      <c r="DV61" s="60" t="str">
        <f t="shared" si="149"/>
        <v/>
      </c>
      <c r="DW61" s="60" t="str">
        <f t="shared" si="150"/>
        <v/>
      </c>
      <c r="DX61" s="60" t="str">
        <f t="shared" si="151"/>
        <v/>
      </c>
      <c r="DY61" s="60" t="str">
        <f t="shared" si="152"/>
        <v/>
      </c>
      <c r="DZ61" s="49" t="str">
        <f t="shared" si="153"/>
        <v/>
      </c>
      <c r="EA61" s="47" t="str">
        <f t="shared" si="154"/>
        <v/>
      </c>
      <c r="EB61" s="47" t="str">
        <f t="shared" si="155"/>
        <v/>
      </c>
      <c r="EC61" s="47" t="str">
        <f t="shared" si="156"/>
        <v/>
      </c>
      <c r="ED61" s="47" t="str">
        <f t="shared" si="157"/>
        <v/>
      </c>
      <c r="EE61" s="47" t="str">
        <f t="shared" si="158"/>
        <v/>
      </c>
      <c r="EF61" s="71" t="str">
        <f t="shared" si="159"/>
        <v/>
      </c>
      <c r="EH61" s="5"/>
    </row>
    <row r="62" spans="15:139" ht="14.25" thickBot="1">
      <c r="AF62" s="264"/>
      <c r="AG62" s="344" t="s">
        <v>24</v>
      </c>
      <c r="AH62" s="345"/>
      <c r="AI62" s="347" t="str">
        <f t="shared" si="160"/>
        <v/>
      </c>
      <c r="AJ62" s="347"/>
      <c r="AK62" s="326" t="str">
        <f t="shared" ref="AK62:AK68" si="164">IF(AI62="","",AK49)</f>
        <v/>
      </c>
      <c r="AL62" s="326"/>
      <c r="AM62" s="326"/>
      <c r="AN62" s="327" t="str">
        <f t="shared" ref="AN62:AN68" si="165">IF(AI62="","",AN49)</f>
        <v/>
      </c>
      <c r="AO62" s="327"/>
      <c r="AP62" s="327"/>
      <c r="AQ62" s="326" t="str">
        <f t="shared" ref="AQ62:AQ68" si="166">IF(AI62="","",AQ49)</f>
        <v/>
      </c>
      <c r="AR62" s="326"/>
      <c r="AS62" s="326"/>
      <c r="AT62" s="330" t="s">
        <v>105</v>
      </c>
      <c r="AU62" s="330"/>
      <c r="AV62" s="326" t="str">
        <f t="shared" si="161"/>
        <v/>
      </c>
      <c r="AW62" s="326"/>
      <c r="AX62" s="326"/>
      <c r="AY62" s="326" t="str">
        <f t="shared" si="162"/>
        <v/>
      </c>
      <c r="AZ62" s="326"/>
      <c r="BA62" s="326"/>
      <c r="BB62" s="332" t="str">
        <f t="shared" si="163"/>
        <v/>
      </c>
      <c r="BC62" s="332"/>
      <c r="BD62" s="332"/>
      <c r="BO62" s="434" t="s">
        <v>30</v>
      </c>
      <c r="BP62" s="434"/>
      <c r="BQ62" s="530" t="str">
        <f t="shared" si="110"/>
        <v/>
      </c>
      <c r="BR62" s="530"/>
      <c r="BS62" s="530"/>
      <c r="BT62" s="531" t="str">
        <f t="shared" si="111"/>
        <v/>
      </c>
      <c r="BU62" s="531"/>
      <c r="BV62" s="532">
        <f t="shared" si="112"/>
        <v>0</v>
      </c>
      <c r="BW62" s="532"/>
      <c r="BX62" s="532"/>
      <c r="BY62" s="532">
        <f t="shared" si="122"/>
        <v>0</v>
      </c>
      <c r="BZ62" s="532"/>
      <c r="CA62" s="532"/>
      <c r="CB62" s="532" t="str">
        <f t="shared" si="113"/>
        <v/>
      </c>
      <c r="CC62" s="532"/>
      <c r="CD62" s="532"/>
      <c r="CE62" s="533" t="str">
        <f t="shared" si="114"/>
        <v/>
      </c>
      <c r="CF62" s="533"/>
      <c r="CG62" s="533"/>
      <c r="CH62" s="532">
        <f t="shared" si="115"/>
        <v>0</v>
      </c>
      <c r="CI62" s="532"/>
      <c r="CJ62" s="532"/>
      <c r="CK62" s="532">
        <f t="shared" si="116"/>
        <v>0</v>
      </c>
      <c r="CL62" s="532"/>
      <c r="CM62" s="532"/>
      <c r="CN62" s="50"/>
      <c r="CO62" s="50"/>
      <c r="CP62" s="41"/>
      <c r="CQ62" s="72" t="str">
        <f t="shared" si="117"/>
        <v/>
      </c>
      <c r="CR62" s="73" t="str">
        <f t="shared" si="123"/>
        <v/>
      </c>
      <c r="CS62" s="73" t="str">
        <f t="shared" si="124"/>
        <v/>
      </c>
      <c r="CT62" s="73" t="str">
        <f t="shared" si="125"/>
        <v/>
      </c>
      <c r="CU62" s="73" t="str">
        <f t="shared" si="126"/>
        <v/>
      </c>
      <c r="CV62" s="73" t="str">
        <f t="shared" si="127"/>
        <v/>
      </c>
      <c r="CW62" s="73" t="str">
        <f t="shared" si="128"/>
        <v/>
      </c>
      <c r="CX62" s="74" t="str">
        <f t="shared" si="118"/>
        <v/>
      </c>
      <c r="CY62" s="75" t="str">
        <f t="shared" si="129"/>
        <v/>
      </c>
      <c r="CZ62" s="75" t="str">
        <f t="shared" si="130"/>
        <v/>
      </c>
      <c r="DA62" s="75" t="str">
        <f t="shared" si="131"/>
        <v/>
      </c>
      <c r="DB62" s="75" t="str">
        <f t="shared" si="132"/>
        <v/>
      </c>
      <c r="DC62" s="75" t="str">
        <f t="shared" si="133"/>
        <v/>
      </c>
      <c r="DD62" s="75" t="str">
        <f t="shared" si="134"/>
        <v/>
      </c>
      <c r="DE62" s="76" t="str">
        <f t="shared" si="119"/>
        <v/>
      </c>
      <c r="DF62" s="73" t="str">
        <f t="shared" si="135"/>
        <v/>
      </c>
      <c r="DG62" s="73" t="str">
        <f t="shared" si="136"/>
        <v/>
      </c>
      <c r="DH62" s="73" t="str">
        <f t="shared" si="137"/>
        <v/>
      </c>
      <c r="DI62" s="73" t="str">
        <f t="shared" si="138"/>
        <v/>
      </c>
      <c r="DJ62" s="73" t="str">
        <f t="shared" si="139"/>
        <v/>
      </c>
      <c r="DK62" s="73" t="str">
        <f t="shared" si="140"/>
        <v/>
      </c>
      <c r="DL62" s="49" t="str">
        <f t="shared" si="120"/>
        <v/>
      </c>
      <c r="DM62" s="75" t="str">
        <f t="shared" si="141"/>
        <v/>
      </c>
      <c r="DN62" s="75" t="str">
        <f t="shared" si="142"/>
        <v/>
      </c>
      <c r="DO62" s="75" t="str">
        <f t="shared" si="143"/>
        <v/>
      </c>
      <c r="DP62" s="75" t="str">
        <f t="shared" si="144"/>
        <v/>
      </c>
      <c r="DQ62" s="75" t="str">
        <f t="shared" si="145"/>
        <v/>
      </c>
      <c r="DR62" s="75" t="str">
        <f t="shared" si="146"/>
        <v/>
      </c>
      <c r="DS62" s="76" t="str">
        <f t="shared" si="121"/>
        <v/>
      </c>
      <c r="DT62" s="73" t="str">
        <f t="shared" si="147"/>
        <v/>
      </c>
      <c r="DU62" s="73" t="str">
        <f t="shared" si="148"/>
        <v/>
      </c>
      <c r="DV62" s="73" t="str">
        <f t="shared" si="149"/>
        <v/>
      </c>
      <c r="DW62" s="73" t="str">
        <f t="shared" si="150"/>
        <v/>
      </c>
      <c r="DX62" s="73" t="str">
        <f t="shared" si="151"/>
        <v/>
      </c>
      <c r="DY62" s="73" t="str">
        <f t="shared" si="152"/>
        <v/>
      </c>
      <c r="DZ62" s="74" t="str">
        <f t="shared" si="153"/>
        <v/>
      </c>
      <c r="EA62" s="75" t="str">
        <f t="shared" si="154"/>
        <v/>
      </c>
      <c r="EB62" s="75" t="str">
        <f t="shared" si="155"/>
        <v/>
      </c>
      <c r="EC62" s="75" t="str">
        <f t="shared" si="156"/>
        <v/>
      </c>
      <c r="ED62" s="75" t="str">
        <f t="shared" si="157"/>
        <v/>
      </c>
      <c r="EE62" s="75" t="str">
        <f t="shared" si="158"/>
        <v/>
      </c>
      <c r="EF62" s="77" t="str">
        <f t="shared" si="159"/>
        <v/>
      </c>
      <c r="EH62" s="5"/>
    </row>
    <row r="63" spans="15:139">
      <c r="AF63" s="264"/>
      <c r="AG63" s="344" t="s">
        <v>25</v>
      </c>
      <c r="AH63" s="345"/>
      <c r="AI63" s="347" t="str">
        <f t="shared" si="160"/>
        <v/>
      </c>
      <c r="AJ63" s="347"/>
      <c r="AK63" s="326" t="str">
        <f t="shared" si="164"/>
        <v/>
      </c>
      <c r="AL63" s="326"/>
      <c r="AM63" s="326"/>
      <c r="AN63" s="327" t="str">
        <f t="shared" si="165"/>
        <v/>
      </c>
      <c r="AO63" s="327"/>
      <c r="AP63" s="327"/>
      <c r="AQ63" s="326" t="str">
        <f t="shared" si="166"/>
        <v/>
      </c>
      <c r="AR63" s="326"/>
      <c r="AS63" s="326"/>
      <c r="AT63" s="330" t="s">
        <v>105</v>
      </c>
      <c r="AU63" s="330"/>
      <c r="AV63" s="326" t="str">
        <f t="shared" si="161"/>
        <v/>
      </c>
      <c r="AW63" s="326"/>
      <c r="AX63" s="326"/>
      <c r="AY63" s="326" t="str">
        <f t="shared" si="162"/>
        <v/>
      </c>
      <c r="AZ63" s="326"/>
      <c r="BA63" s="326"/>
      <c r="BB63" s="332" t="str">
        <f t="shared" si="163"/>
        <v/>
      </c>
      <c r="BC63" s="332"/>
      <c r="BD63" s="332"/>
      <c r="BL63" s="40"/>
      <c r="BM63" s="40"/>
      <c r="BN63" s="40"/>
      <c r="BO63" s="4"/>
      <c r="BX63" s="431"/>
      <c r="BY63" s="431"/>
      <c r="BZ63" s="431"/>
      <c r="CA63" s="22"/>
      <c r="CB63" s="22"/>
      <c r="CC63" s="22"/>
      <c r="CD63" s="22"/>
      <c r="CE63" s="22"/>
      <c r="CF63" s="22"/>
      <c r="CG63" s="22"/>
      <c r="CH63" s="22"/>
      <c r="CI63" s="22"/>
      <c r="CJ63" s="22"/>
      <c r="CK63" s="22"/>
      <c r="CL63" s="22"/>
      <c r="CM63" s="22"/>
      <c r="CN63" s="22"/>
      <c r="CO63" s="22"/>
      <c r="CY63" s="1" t="str">
        <f>IF($P105="","",IF($BR63="×",0,IF(AND($P105&gt;=CX$4,$P105&lt;=CX$7),0,0)))</f>
        <v/>
      </c>
      <c r="CZ63" s="1" t="str">
        <f>IF($P105="","",IF($BR63="×",0,IF(AND($P105&gt;=CY$4,$P105&lt;=CY$7),$P105*CY$1-CY$2,0)))</f>
        <v/>
      </c>
      <c r="DA63" s="1" t="str">
        <f>IF($P105="","",IF($BR63="×",0,IF(AND($P105&gt;=CZ$4,$P105&lt;=CZ$7),$P105*CZ$1-CZ$2,0)))</f>
        <v/>
      </c>
      <c r="DB63" s="1" t="str">
        <f>IF($P105="","",IF($BR63="×",0,IF(AND($P105&gt;=DA$4,$P105&lt;=DA$7),$P105*DA$1-DA$2,0)))</f>
        <v/>
      </c>
      <c r="DC63" s="1" t="str">
        <f>IF($P105="","",IF($BR63="×",0,IF(AND($P105&gt;=DB$4,$P105&lt;=DB$7),$P105*DB$1-DB$2,0)))</f>
        <v/>
      </c>
      <c r="DD63" s="1" t="str">
        <f>IF($P105="","",IF($BR63="×",0,IF($P105&gt;=DC$4,$P105*DC$1-DC$2,0)))</f>
        <v/>
      </c>
      <c r="DM63" s="1" t="str">
        <f>IF($P105="","",IF($BR63="×",0,IF(AND($P105&gt;=DL$4,$P105&lt;=DL$7),0,0)))</f>
        <v/>
      </c>
      <c r="DN63" s="1" t="str">
        <f>IF($P105="","",IF($BR63="×",0,IF(AND($P105&gt;=DM$4,$P105&lt;=DM$7),$P105*DM$1-DM$2,0)))</f>
        <v/>
      </c>
      <c r="DO63" s="1" t="str">
        <f>IF($P105="","",IF($BR63="×",0,IF(AND($P105&gt;=DN$4,$P105&lt;=DN$7),$P105*DN$1-DN$2,0)))</f>
        <v/>
      </c>
      <c r="DP63" s="1" t="str">
        <f>IF($P105="","",IF($BR63="×",0,IF(AND($P105&gt;=DO$4,$P105&lt;=DO$7),$P105*DO$1-DO$2,0)))</f>
        <v/>
      </c>
      <c r="DQ63" s="1" t="str">
        <f>IF($P105="","",IF($BR63="×",0,IF(AND($P105&gt;=DP$4,$P105&lt;=DP$7),$P105*DP$1-DP$2,0)))</f>
        <v/>
      </c>
      <c r="DR63" s="1" t="str">
        <f>IF($P105="","",IF($BR63="×",0,IF($P105&gt;=DQ$4,$P105*DQ$1-DQ$2,0)))</f>
        <v/>
      </c>
      <c r="EA63" s="1" t="str">
        <f>IF($P105="","",IF($BR63="×",0,IF(AND($P105&gt;=DZ$4,$P105&lt;=DZ$7),0,0)))</f>
        <v/>
      </c>
      <c r="EB63" s="1" t="str">
        <f>IF($P105="","",IF($BR63="×",0,IF(AND($P105&gt;=EA$4,$P105&lt;=EA$7),$P105*EA$1-EA$2,0)))</f>
        <v/>
      </c>
      <c r="EC63" s="1" t="str">
        <f>IF($P105="","",IF($BR63="×",0,IF(AND($P105&gt;=EB$4,$P105&lt;=EB$7),$P105*EB$1-EB$2,0)))</f>
        <v/>
      </c>
      <c r="ED63" s="1" t="str">
        <f>IF($P105="","",IF($BR63="×",0,IF(AND($P105&gt;=EC$4,$P105&lt;=EC$7),$P105*EC$1-EC$2,0)))</f>
        <v/>
      </c>
      <c r="EE63" s="1" t="str">
        <f>IF($P105="","",IF($BR63="×",0,IF(AND($P105&gt;=ED$4,$P105&lt;=ED$7),$P105*ED$1-ED$2,0)))</f>
        <v/>
      </c>
      <c r="EF63" s="1" t="str">
        <f>IF($P105="","",IF($BR63="×",0,IF($P105&gt;=EE$4,$P105*EE$1-EE$2,0)))</f>
        <v/>
      </c>
      <c r="EH63" s="5"/>
    </row>
    <row r="64" spans="15:139">
      <c r="AF64" s="264"/>
      <c r="AG64" s="344" t="s">
        <v>26</v>
      </c>
      <c r="AH64" s="345"/>
      <c r="AI64" s="347" t="str">
        <f t="shared" si="160"/>
        <v/>
      </c>
      <c r="AJ64" s="347"/>
      <c r="AK64" s="326" t="str">
        <f t="shared" si="164"/>
        <v/>
      </c>
      <c r="AL64" s="326"/>
      <c r="AM64" s="326"/>
      <c r="AN64" s="327" t="str">
        <f t="shared" si="165"/>
        <v/>
      </c>
      <c r="AO64" s="327"/>
      <c r="AP64" s="327"/>
      <c r="AQ64" s="326" t="str">
        <f t="shared" si="166"/>
        <v/>
      </c>
      <c r="AR64" s="326"/>
      <c r="AS64" s="326"/>
      <c r="AT64" s="330" t="s">
        <v>105</v>
      </c>
      <c r="AU64" s="330"/>
      <c r="AV64" s="326" t="str">
        <f t="shared" si="161"/>
        <v/>
      </c>
      <c r="AW64" s="326"/>
      <c r="AX64" s="326"/>
      <c r="AY64" s="326" t="str">
        <f t="shared" si="162"/>
        <v/>
      </c>
      <c r="AZ64" s="326"/>
      <c r="BA64" s="326"/>
      <c r="BB64" s="332" t="str">
        <f t="shared" si="163"/>
        <v/>
      </c>
      <c r="BC64" s="332"/>
      <c r="BD64" s="332"/>
      <c r="BL64" s="35"/>
      <c r="BM64" s="35"/>
      <c r="BN64" s="35"/>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EH64" s="5"/>
    </row>
    <row r="65" spans="1:139">
      <c r="AF65" s="264"/>
      <c r="AG65" s="344" t="s">
        <v>27</v>
      </c>
      <c r="AH65" s="345"/>
      <c r="AI65" s="347" t="str">
        <f t="shared" si="160"/>
        <v/>
      </c>
      <c r="AJ65" s="347"/>
      <c r="AK65" s="326" t="str">
        <f t="shared" si="164"/>
        <v/>
      </c>
      <c r="AL65" s="326"/>
      <c r="AM65" s="326"/>
      <c r="AN65" s="327" t="str">
        <f t="shared" si="165"/>
        <v/>
      </c>
      <c r="AO65" s="327"/>
      <c r="AP65" s="327"/>
      <c r="AQ65" s="326" t="str">
        <f t="shared" si="166"/>
        <v/>
      </c>
      <c r="AR65" s="326"/>
      <c r="AS65" s="326"/>
      <c r="AT65" s="330" t="s">
        <v>105</v>
      </c>
      <c r="AU65" s="330"/>
      <c r="AV65" s="326" t="str">
        <f t="shared" si="161"/>
        <v/>
      </c>
      <c r="AW65" s="326"/>
      <c r="AX65" s="326"/>
      <c r="AY65" s="326" t="str">
        <f t="shared" si="162"/>
        <v/>
      </c>
      <c r="AZ65" s="326"/>
      <c r="BA65" s="326"/>
      <c r="BB65" s="332" t="str">
        <f t="shared" si="163"/>
        <v/>
      </c>
      <c r="BC65" s="332"/>
      <c r="BD65" s="332"/>
      <c r="BL65" s="35"/>
      <c r="BM65" s="35"/>
      <c r="BN65" s="35"/>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EH65" s="5"/>
    </row>
    <row r="66" spans="1:139">
      <c r="AF66" s="259"/>
      <c r="AG66" s="344" t="s">
        <v>28</v>
      </c>
      <c r="AH66" s="345"/>
      <c r="AI66" s="347" t="str">
        <f t="shared" si="160"/>
        <v/>
      </c>
      <c r="AJ66" s="347"/>
      <c r="AK66" s="326" t="str">
        <f t="shared" si="164"/>
        <v/>
      </c>
      <c r="AL66" s="326"/>
      <c r="AM66" s="326"/>
      <c r="AN66" s="327" t="str">
        <f t="shared" si="165"/>
        <v/>
      </c>
      <c r="AO66" s="327"/>
      <c r="AP66" s="327"/>
      <c r="AQ66" s="326" t="str">
        <f t="shared" si="166"/>
        <v/>
      </c>
      <c r="AR66" s="326"/>
      <c r="AS66" s="326"/>
      <c r="AT66" s="330" t="s">
        <v>105</v>
      </c>
      <c r="AU66" s="330"/>
      <c r="AV66" s="326" t="str">
        <f t="shared" si="161"/>
        <v/>
      </c>
      <c r="AW66" s="326"/>
      <c r="AX66" s="326"/>
      <c r="AY66" s="326" t="str">
        <f t="shared" si="162"/>
        <v/>
      </c>
      <c r="AZ66" s="326"/>
      <c r="BA66" s="326"/>
      <c r="BB66" s="332" t="str">
        <f t="shared" si="163"/>
        <v/>
      </c>
      <c r="BC66" s="332"/>
      <c r="BD66" s="332"/>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6"/>
      <c r="CZ66" s="36"/>
      <c r="DA66" s="36"/>
      <c r="DB66" s="36"/>
      <c r="DC66" s="35"/>
      <c r="DD66" s="35"/>
      <c r="DE66" s="35"/>
      <c r="DF66" s="35"/>
      <c r="DG66" s="35"/>
      <c r="DH66" s="35"/>
      <c r="DI66" s="35"/>
      <c r="DJ66" s="35"/>
      <c r="DK66" s="35"/>
      <c r="DL66" s="35"/>
      <c r="DM66" s="35"/>
      <c r="DN66" s="35"/>
      <c r="DO66" s="35"/>
      <c r="DP66" s="35"/>
      <c r="DQ66" s="35"/>
      <c r="DR66" s="35"/>
      <c r="DS66" s="35"/>
      <c r="DT66" s="35"/>
      <c r="DU66" s="35"/>
      <c r="DV66" s="35"/>
      <c r="DW66" s="35"/>
      <c r="DX66" s="37"/>
      <c r="DY66" s="37"/>
      <c r="DZ66" s="35"/>
      <c r="EA66" s="35"/>
      <c r="EB66" s="35"/>
      <c r="EC66" s="35"/>
      <c r="ED66" s="35"/>
      <c r="EE66" s="35"/>
      <c r="EF66" s="35"/>
      <c r="EG66" s="35"/>
      <c r="EH66" s="35"/>
      <c r="EI66" s="38"/>
    </row>
    <row r="67" spans="1:139">
      <c r="AF67" s="260"/>
      <c r="AG67" s="344" t="s">
        <v>29</v>
      </c>
      <c r="AH67" s="345"/>
      <c r="AI67" s="347" t="str">
        <f t="shared" si="160"/>
        <v/>
      </c>
      <c r="AJ67" s="347"/>
      <c r="AK67" s="326" t="str">
        <f t="shared" si="164"/>
        <v/>
      </c>
      <c r="AL67" s="326"/>
      <c r="AM67" s="326"/>
      <c r="AN67" s="327" t="str">
        <f t="shared" si="165"/>
        <v/>
      </c>
      <c r="AO67" s="327"/>
      <c r="AP67" s="327"/>
      <c r="AQ67" s="326" t="str">
        <f t="shared" si="166"/>
        <v/>
      </c>
      <c r="AR67" s="326"/>
      <c r="AS67" s="326"/>
      <c r="AT67" s="330" t="s">
        <v>105</v>
      </c>
      <c r="AU67" s="330"/>
      <c r="AV67" s="326" t="str">
        <f t="shared" si="161"/>
        <v/>
      </c>
      <c r="AW67" s="326"/>
      <c r="AX67" s="326"/>
      <c r="AY67" s="326" t="str">
        <f t="shared" si="162"/>
        <v/>
      </c>
      <c r="AZ67" s="326"/>
      <c r="BA67" s="326"/>
      <c r="BB67" s="332" t="str">
        <f t="shared" si="163"/>
        <v/>
      </c>
      <c r="BC67" s="332"/>
      <c r="BD67" s="332"/>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6"/>
      <c r="CW67" s="36"/>
      <c r="CX67" s="36"/>
      <c r="CY67" s="36"/>
      <c r="CZ67" s="35"/>
      <c r="DA67" s="35"/>
      <c r="DB67" s="35"/>
      <c r="DC67" s="35"/>
      <c r="DD67" s="35"/>
      <c r="DE67" s="35"/>
      <c r="DF67" s="168"/>
      <c r="DG67" s="168"/>
      <c r="DH67" s="168"/>
      <c r="DI67" s="168"/>
      <c r="DJ67" s="35"/>
      <c r="DK67" s="35"/>
      <c r="DL67" s="35"/>
      <c r="DM67" s="35"/>
      <c r="DN67" s="35"/>
      <c r="DO67" s="35"/>
      <c r="DP67" s="35"/>
      <c r="DQ67" s="35"/>
      <c r="DR67" s="35"/>
      <c r="DS67" s="35"/>
      <c r="DT67" s="35"/>
      <c r="DU67" s="37"/>
      <c r="DV67" s="37"/>
      <c r="DW67" s="35"/>
      <c r="DX67" s="35"/>
      <c r="DY67" s="35"/>
      <c r="DZ67" s="35"/>
      <c r="EA67" s="35"/>
      <c r="EB67" s="35"/>
      <c r="EC67" s="35"/>
      <c r="ED67" s="35"/>
      <c r="EE67" s="35"/>
      <c r="EF67" s="35"/>
      <c r="EG67" s="35"/>
      <c r="EH67" s="35"/>
      <c r="EI67" s="38"/>
    </row>
    <row r="68" spans="1:139" ht="14.25" thickBot="1">
      <c r="AF68" s="251"/>
      <c r="AG68" s="385" t="s">
        <v>30</v>
      </c>
      <c r="AH68" s="386"/>
      <c r="AI68" s="387" t="str">
        <f t="shared" si="160"/>
        <v/>
      </c>
      <c r="AJ68" s="387"/>
      <c r="AK68" s="328" t="str">
        <f t="shared" si="164"/>
        <v/>
      </c>
      <c r="AL68" s="328"/>
      <c r="AM68" s="328"/>
      <c r="AN68" s="388" t="str">
        <f t="shared" si="165"/>
        <v/>
      </c>
      <c r="AO68" s="388"/>
      <c r="AP68" s="388"/>
      <c r="AQ68" s="328" t="str">
        <f t="shared" si="166"/>
        <v/>
      </c>
      <c r="AR68" s="328"/>
      <c r="AS68" s="328"/>
      <c r="AT68" s="380" t="s">
        <v>105</v>
      </c>
      <c r="AU68" s="380"/>
      <c r="AV68" s="328" t="str">
        <f t="shared" si="161"/>
        <v/>
      </c>
      <c r="AW68" s="328"/>
      <c r="AX68" s="328"/>
      <c r="AY68" s="328" t="str">
        <f t="shared" si="162"/>
        <v/>
      </c>
      <c r="AZ68" s="328"/>
      <c r="BA68" s="328"/>
      <c r="BB68" s="383" t="str">
        <f t="shared" si="163"/>
        <v/>
      </c>
      <c r="BC68" s="383"/>
      <c r="BD68" s="383"/>
      <c r="BL68" s="35"/>
      <c r="BM68" s="35"/>
      <c r="BN68" s="35"/>
      <c r="DF68" s="167"/>
      <c r="DG68" s="168"/>
      <c r="DH68" s="168"/>
      <c r="DI68" s="168"/>
      <c r="DJ68" s="35"/>
      <c r="DK68" s="35"/>
      <c r="DL68" s="35"/>
      <c r="DM68" s="35"/>
      <c r="DN68" s="35"/>
      <c r="DO68" s="35"/>
      <c r="DP68" s="35"/>
      <c r="DQ68" s="35"/>
      <c r="DR68" s="35"/>
      <c r="DS68" s="35"/>
      <c r="DT68" s="35"/>
      <c r="DU68" s="37"/>
      <c r="DV68" s="37"/>
      <c r="DW68" s="35"/>
      <c r="DX68" s="35"/>
      <c r="DY68" s="35"/>
      <c r="DZ68" s="35"/>
      <c r="EA68" s="35"/>
      <c r="EB68" s="35"/>
      <c r="EC68" s="35"/>
      <c r="ED68" s="35"/>
      <c r="EE68" s="35"/>
      <c r="EF68" s="35"/>
      <c r="EG68" s="35"/>
      <c r="EH68" s="35"/>
      <c r="EI68" s="38"/>
    </row>
    <row r="69" spans="1:139" ht="17.25">
      <c r="AF69" s="265"/>
      <c r="AG69" s="374" t="s">
        <v>107</v>
      </c>
      <c r="AH69" s="374"/>
      <c r="AI69" s="374"/>
      <c r="AJ69" s="374"/>
      <c r="AK69" s="374"/>
      <c r="AL69" s="375">
        <f>SUM(AY61:BA68)</f>
        <v>0</v>
      </c>
      <c r="AM69" s="376"/>
      <c r="AN69" s="376"/>
      <c r="AO69" s="195" t="s">
        <v>59</v>
      </c>
      <c r="AP69" s="377" t="s">
        <v>106</v>
      </c>
      <c r="AQ69" s="377"/>
      <c r="AR69" s="377"/>
      <c r="AS69" s="377"/>
      <c r="AT69" s="375">
        <f>CN12</f>
        <v>0</v>
      </c>
      <c r="AU69" s="375"/>
      <c r="AV69" s="375"/>
      <c r="AW69" s="196" t="s">
        <v>60</v>
      </c>
      <c r="AX69" s="194"/>
      <c r="AY69" s="377" t="s">
        <v>111</v>
      </c>
      <c r="AZ69" s="377"/>
      <c r="BA69" s="377"/>
      <c r="BB69" s="377"/>
      <c r="BC69" s="377"/>
      <c r="BD69" s="377"/>
      <c r="BE69" s="377"/>
      <c r="BF69" s="319"/>
      <c r="BG69" s="319"/>
      <c r="BH69" s="320">
        <f>ROUNDDOWN(AL69-AT69,-2)</f>
        <v>0</v>
      </c>
      <c r="BI69" s="321"/>
      <c r="BJ69" s="321"/>
      <c r="BK69" s="321"/>
      <c r="BL69" s="35"/>
      <c r="BM69" s="35"/>
      <c r="BN69" s="35"/>
      <c r="DF69" s="169"/>
      <c r="DG69" s="170">
        <v>0.7</v>
      </c>
      <c r="DH69" s="170">
        <v>0.5</v>
      </c>
      <c r="DI69" s="170">
        <v>0.2</v>
      </c>
      <c r="DJ69" s="168"/>
      <c r="DK69" s="35"/>
      <c r="DL69" s="35"/>
      <c r="DM69" s="35"/>
      <c r="DN69" s="35"/>
      <c r="DO69" s="35"/>
      <c r="DP69" s="35"/>
      <c r="DQ69" s="35"/>
      <c r="DR69" s="35"/>
      <c r="DS69" s="35"/>
      <c r="DT69" s="35"/>
      <c r="DU69" s="37"/>
      <c r="DV69" s="37"/>
      <c r="DW69" s="35"/>
      <c r="DX69" s="35"/>
      <c r="DY69" s="35"/>
      <c r="DZ69" s="35"/>
      <c r="EA69" s="35"/>
      <c r="EB69" s="35"/>
      <c r="EC69" s="35"/>
      <c r="ED69" s="35"/>
      <c r="EE69" s="35"/>
      <c r="EF69" s="35"/>
      <c r="EG69" s="35"/>
      <c r="EH69" s="35"/>
      <c r="EI69" s="38"/>
    </row>
    <row r="70" spans="1:139" ht="17.25">
      <c r="AF70" s="253"/>
      <c r="AG70" s="325" t="s">
        <v>113</v>
      </c>
      <c r="AH70" s="325"/>
      <c r="AI70" s="325"/>
      <c r="AJ70" s="325"/>
      <c r="AK70" s="325"/>
      <c r="AL70" s="195" t="s">
        <v>59</v>
      </c>
      <c r="AM70" s="322" t="s">
        <v>153</v>
      </c>
      <c r="AN70" s="322"/>
      <c r="AO70" s="322"/>
      <c r="AP70" s="322"/>
      <c r="AQ70" s="322"/>
      <c r="AR70" s="322"/>
      <c r="AS70" s="322"/>
      <c r="AT70" s="322"/>
      <c r="AU70" s="329">
        <f>SUM(AC35:AE42)</f>
        <v>0</v>
      </c>
      <c r="AV70" s="322"/>
      <c r="AW70" s="322"/>
      <c r="AX70" s="196" t="s">
        <v>60</v>
      </c>
      <c r="AY70" s="322" t="s">
        <v>112</v>
      </c>
      <c r="AZ70" s="322"/>
      <c r="BA70" s="322"/>
      <c r="BB70" s="322"/>
      <c r="BC70" s="322"/>
      <c r="BD70" s="322"/>
      <c r="BE70" s="322"/>
      <c r="BF70" s="322"/>
      <c r="BG70" s="194"/>
      <c r="BH70" s="323">
        <f>ROUNDDOWN(BH69-AU70,-2)</f>
        <v>0</v>
      </c>
      <c r="BI70" s="324"/>
      <c r="BJ70" s="324"/>
      <c r="BK70" s="324"/>
      <c r="BL70" s="35"/>
      <c r="BM70" s="35"/>
      <c r="BN70" s="35"/>
      <c r="BO70" s="555" t="s">
        <v>66</v>
      </c>
      <c r="BP70" s="555"/>
      <c r="BQ70" s="555"/>
      <c r="BR70" s="555"/>
      <c r="BS70" s="555"/>
      <c r="BT70" s="24"/>
      <c r="BU70" s="25"/>
      <c r="BV70" s="24"/>
      <c r="BW70" s="24"/>
      <c r="BX70" s="24"/>
      <c r="BY70" s="24"/>
      <c r="BZ70" s="24"/>
      <c r="CA70" s="24"/>
      <c r="CB70" s="24"/>
      <c r="CC70" s="24"/>
      <c r="CD70" s="24"/>
      <c r="CE70" s="24"/>
      <c r="CF70" s="24"/>
      <c r="CG70" s="24"/>
      <c r="CH70" s="24"/>
      <c r="CI70" s="24"/>
      <c r="CJ70" s="24"/>
      <c r="CK70" s="24"/>
      <c r="CL70" s="24"/>
      <c r="CM70" s="24"/>
      <c r="CN70" s="24"/>
      <c r="CO70" s="24"/>
      <c r="CP70" s="24"/>
      <c r="CQ70" s="553" t="s">
        <v>40</v>
      </c>
      <c r="CR70" s="553"/>
      <c r="CS70" s="553"/>
      <c r="CT70" s="553"/>
      <c r="CU70" s="553"/>
      <c r="CV70" s="553"/>
      <c r="CW70" s="553"/>
      <c r="CX70" s="553"/>
      <c r="CY70" s="553"/>
      <c r="CZ70" s="553"/>
      <c r="DA70" s="553"/>
      <c r="DB70" s="437" t="s">
        <v>75</v>
      </c>
      <c r="DC70" s="438"/>
      <c r="DF70" s="171">
        <v>34800</v>
      </c>
      <c r="DG70" s="172">
        <f>DF70*(1-$DG$69)</f>
        <v>10440.000000000002</v>
      </c>
      <c r="DH70" s="172">
        <f>$DF$70*(1-DH69)</f>
        <v>17400</v>
      </c>
      <c r="DI70" s="172">
        <f>$DF$70*(1-DI69)</f>
        <v>27840</v>
      </c>
      <c r="DJ70" s="168"/>
      <c r="DK70" s="35"/>
      <c r="DL70" s="35"/>
      <c r="DM70" s="35"/>
      <c r="DN70" s="35"/>
      <c r="DO70" s="35"/>
      <c r="DP70" s="35"/>
      <c r="DQ70" s="35"/>
      <c r="DR70" s="35"/>
      <c r="DS70" s="35"/>
      <c r="DT70" s="35"/>
      <c r="DU70" s="37"/>
      <c r="DV70" s="37"/>
      <c r="DW70" s="35"/>
      <c r="DX70" s="35"/>
      <c r="DY70" s="35"/>
      <c r="DZ70" s="35"/>
      <c r="EA70" s="35"/>
      <c r="EB70" s="35"/>
      <c r="EC70" s="35"/>
      <c r="ED70" s="35"/>
      <c r="EE70" s="35"/>
      <c r="EF70" s="35"/>
      <c r="EG70" s="35"/>
      <c r="EH70" s="35"/>
      <c r="EI70" s="38"/>
    </row>
    <row r="71" spans="1:139" ht="17.25">
      <c r="AF71" s="253"/>
      <c r="AG71" s="253"/>
      <c r="AH71" s="253"/>
      <c r="AI71" s="253"/>
      <c r="AJ71" s="253"/>
      <c r="AK71" s="253"/>
      <c r="AL71" s="253"/>
      <c r="AM71" s="253"/>
      <c r="AN71" s="253"/>
      <c r="AO71" s="253"/>
      <c r="AP71" s="253"/>
      <c r="AQ71" s="253"/>
      <c r="AR71" s="253"/>
      <c r="AS71" s="253"/>
      <c r="AT71" s="253"/>
      <c r="AU71" s="382">
        <f>IF(AU70-AT69&lt;=0,0,AU70-AT69)</f>
        <v>0</v>
      </c>
      <c r="AV71" s="382"/>
      <c r="AW71" s="382"/>
      <c r="AX71" s="253"/>
      <c r="AY71" s="253"/>
      <c r="AZ71" s="253"/>
      <c r="BA71" s="253"/>
      <c r="BB71" s="253"/>
      <c r="BC71" s="253"/>
      <c r="BD71" s="205"/>
      <c r="BE71" s="178"/>
      <c r="BF71" s="178"/>
      <c r="BG71" s="178"/>
      <c r="BH71" s="178"/>
      <c r="BI71" s="35"/>
      <c r="BJ71" s="35"/>
      <c r="BK71" s="5"/>
      <c r="BL71" s="35"/>
      <c r="BM71" s="35"/>
      <c r="BN71" s="35"/>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6">
        <v>0</v>
      </c>
      <c r="CR71" s="26">
        <v>551000</v>
      </c>
      <c r="CS71" s="26">
        <v>1619000</v>
      </c>
      <c r="CT71" s="26">
        <v>1620000</v>
      </c>
      <c r="CU71" s="26">
        <v>1622000</v>
      </c>
      <c r="CV71" s="26">
        <v>1624000</v>
      </c>
      <c r="CW71" s="26">
        <v>1628000</v>
      </c>
      <c r="CX71" s="26">
        <v>1800000</v>
      </c>
      <c r="CY71" s="26">
        <v>3600000</v>
      </c>
      <c r="CZ71" s="26">
        <v>6600000</v>
      </c>
      <c r="DA71" s="26">
        <v>8500000</v>
      </c>
      <c r="DB71" s="439"/>
      <c r="DC71" s="438"/>
      <c r="DF71" s="173" t="s">
        <v>89</v>
      </c>
      <c r="DG71" s="175">
        <f>DF70*$DG$69</f>
        <v>24360</v>
      </c>
      <c r="DH71" s="175">
        <f>DF70*$DH$69</f>
        <v>17400</v>
      </c>
      <c r="DI71" s="175">
        <f>DF70*$DI$69</f>
        <v>6960</v>
      </c>
      <c r="DJ71" s="168"/>
      <c r="DK71" s="35"/>
      <c r="DL71" s="35"/>
      <c r="DM71" s="35"/>
      <c r="DN71" s="35"/>
      <c r="DO71" s="35"/>
      <c r="DP71" s="35"/>
      <c r="DQ71" s="35"/>
      <c r="DR71" s="35"/>
      <c r="DS71" s="35"/>
      <c r="DT71" s="35"/>
      <c r="DU71" s="37"/>
      <c r="DV71" s="37"/>
      <c r="DW71" s="35"/>
      <c r="DX71" s="35"/>
      <c r="DY71" s="35"/>
      <c r="DZ71" s="35"/>
      <c r="EA71" s="35"/>
      <c r="EB71" s="35"/>
      <c r="EC71" s="35"/>
      <c r="ED71" s="35"/>
      <c r="EE71" s="35"/>
      <c r="EF71" s="35"/>
      <c r="EG71" s="35"/>
      <c r="EH71" s="35"/>
      <c r="EI71" s="38"/>
    </row>
    <row r="72" spans="1:139" ht="13.5" customHeight="1" thickBot="1">
      <c r="AF72" s="266"/>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06"/>
      <c r="BE72" s="35"/>
      <c r="BF72" s="35"/>
      <c r="BG72" s="35"/>
      <c r="BH72" s="35"/>
      <c r="BI72" s="35"/>
      <c r="BJ72" s="35"/>
      <c r="BK72" s="5"/>
      <c r="BO72" s="556" t="s">
        <v>83</v>
      </c>
      <c r="BP72" s="556"/>
      <c r="BQ72" s="554" t="s">
        <v>1</v>
      </c>
      <c r="BR72" s="554"/>
      <c r="BS72" s="554"/>
      <c r="BT72" s="554" t="s">
        <v>2</v>
      </c>
      <c r="BU72" s="554"/>
      <c r="BV72" s="554" t="s">
        <v>35</v>
      </c>
      <c r="BW72" s="554"/>
      <c r="BX72" s="554"/>
      <c r="BY72" s="554" t="s">
        <v>36</v>
      </c>
      <c r="BZ72" s="554"/>
      <c r="CA72" s="554"/>
      <c r="CB72" s="554" t="s">
        <v>37</v>
      </c>
      <c r="CC72" s="554"/>
      <c r="CD72" s="554"/>
      <c r="CE72" s="554" t="s">
        <v>38</v>
      </c>
      <c r="CF72" s="554"/>
      <c r="CG72" s="554"/>
      <c r="CH72" s="554" t="s">
        <v>39</v>
      </c>
      <c r="CI72" s="554"/>
      <c r="CJ72" s="554"/>
      <c r="CK72" s="554" t="s">
        <v>0</v>
      </c>
      <c r="CL72" s="554"/>
      <c r="CM72" s="554"/>
      <c r="CN72" s="27"/>
      <c r="CO72" s="27"/>
      <c r="CP72" s="24"/>
      <c r="CQ72" s="28">
        <v>550999</v>
      </c>
      <c r="CR72" s="28">
        <v>1618999</v>
      </c>
      <c r="CS72" s="28">
        <v>1619999</v>
      </c>
      <c r="CT72" s="28">
        <v>1621999</v>
      </c>
      <c r="CU72" s="28">
        <v>1623999</v>
      </c>
      <c r="CV72" s="28">
        <v>1627999</v>
      </c>
      <c r="CW72" s="28">
        <v>1799999</v>
      </c>
      <c r="CX72" s="28">
        <v>3599999</v>
      </c>
      <c r="CY72" s="28">
        <v>6599999</v>
      </c>
      <c r="CZ72" s="28">
        <v>8499999</v>
      </c>
      <c r="DA72" s="29"/>
      <c r="DB72" s="439"/>
      <c r="DC72" s="438"/>
      <c r="DF72" s="174" t="s">
        <v>90</v>
      </c>
      <c r="DG72" s="176">
        <f>DG70/2</f>
        <v>5220.0000000000009</v>
      </c>
      <c r="DH72" s="176">
        <f t="shared" ref="DH72:DI72" si="167">DH70/2</f>
        <v>8700</v>
      </c>
      <c r="DI72" s="176">
        <f t="shared" si="167"/>
        <v>13920</v>
      </c>
      <c r="DJ72" s="167"/>
    </row>
    <row r="73" spans="1:139" ht="25.5" customHeight="1">
      <c r="AF73" s="261"/>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c r="BC73" s="266"/>
      <c r="BD73" s="206"/>
      <c r="BE73" s="35"/>
      <c r="BF73" s="35"/>
      <c r="BG73" s="35"/>
      <c r="BH73" s="35"/>
      <c r="BI73" s="35"/>
      <c r="BJ73" s="35"/>
      <c r="BK73" s="5"/>
      <c r="BO73" s="454" t="s">
        <v>23</v>
      </c>
      <c r="BP73" s="455"/>
      <c r="BQ73" s="451">
        <f t="shared" ref="BQ73:BQ80" si="168">IF(F12="","",F12)</f>
        <v>21916</v>
      </c>
      <c r="BR73" s="451"/>
      <c r="BS73" s="451"/>
      <c r="BT73" s="452">
        <f t="shared" ref="BT73:BT80" si="169">IF(BQ73="","",YEAR($AJ$11)-YEAR(BQ73))</f>
        <v>65</v>
      </c>
      <c r="BU73" s="452"/>
      <c r="BV73" s="528">
        <f t="shared" ref="BV73:BV80" si="170">IF(K12="",0,K12)</f>
        <v>0</v>
      </c>
      <c r="BW73" s="528"/>
      <c r="BX73" s="528"/>
      <c r="BY73" s="453">
        <f t="shared" ref="BY73:BY80" si="171">IF(BV73="",0,SUM(CQ73:DA73))</f>
        <v>0</v>
      </c>
      <c r="BZ73" s="453"/>
      <c r="CA73" s="453"/>
      <c r="CB73" s="446"/>
      <c r="CC73" s="446"/>
      <c r="CD73" s="446"/>
      <c r="CE73" s="453">
        <f t="shared" ref="CE73:CE80" si="172">IF(T12="",0,T12)</f>
        <v>898567.75</v>
      </c>
      <c r="CF73" s="453"/>
      <c r="CG73" s="453"/>
      <c r="CH73" s="446"/>
      <c r="CI73" s="446"/>
      <c r="CJ73" s="446"/>
      <c r="CK73" s="446"/>
      <c r="CL73" s="446"/>
      <c r="CM73" s="446"/>
      <c r="CN73" s="284"/>
      <c r="CO73" s="27"/>
      <c r="CP73" s="285"/>
      <c r="CQ73" s="30">
        <f t="shared" ref="CQ73:CQ80" si="173">IF(BV73="","",IF(AND(BV73&gt;=$CQ$71,BV73&lt;=$CQ$72),0,0))</f>
        <v>0</v>
      </c>
      <c r="CR73" s="30">
        <f t="shared" ref="CR73:CR80" si="174">IF(BV73="","",IF(AND(BV73&gt;=$CR$71,BV73&lt;=$CR$72),BV73-550000,0))</f>
        <v>0</v>
      </c>
      <c r="CS73" s="30">
        <f t="shared" ref="CS73:CS80" si="175">IF(BV73="","",IF(AND(BV73&gt;=$CS$71,BV73&lt;=$CR$736),1069000,0))</f>
        <v>0</v>
      </c>
      <c r="CT73" s="30">
        <f>IF(BV73="","",IF(AND(BV73&gt;=$CT$71,BV73&lt;=$CT$72),1070000,0))</f>
        <v>0</v>
      </c>
      <c r="CU73" s="30">
        <f>IF(BV73="","",IF(AND(BV73&gt;=$CU$71,BV73&lt;=$CU$72),1072000,0))</f>
        <v>0</v>
      </c>
      <c r="CV73" s="30">
        <f>IF(BV73="","",IF(AND(BV73&gt;=$CV$71,BV73&lt;=$CV$72),1074000,0))</f>
        <v>0</v>
      </c>
      <c r="CW73" s="30">
        <f>IF(BV73="","",IF(AND(BV73&gt;=$CW$71,BV73&lt;=$CW$72),ROUNDDOWN(BV73/4000,0)*4000*0.6+100000,0))</f>
        <v>0</v>
      </c>
      <c r="CX73" s="30">
        <f>IF(BV73="","",IF(AND(BV73&gt;=$CX$71,BV73&lt;=$CX$72),ROUNDDOWN(BV73/4000,0)*4000*0.7-80000,0))</f>
        <v>0</v>
      </c>
      <c r="CY73" s="30">
        <f>IF(BV73="","",IF(AND(BV73&gt;=$CY$71,BV73&lt;=$CY$72),ROUNDDOWN(BV73/4000,0)*4000*0.8-440000,0))</f>
        <v>0</v>
      </c>
      <c r="CZ73" s="30">
        <f>IF(BV73="","",IF(AND(BV73&gt;=$CZ$71,BV73&lt;=$CZ$72),BV73*0.9-1100000,0))</f>
        <v>0</v>
      </c>
      <c r="DA73" s="31">
        <f t="shared" ref="DA73:DA80" si="176">IF(BV73="","",IF(BV73&gt;=$DA$71,BV73-1950000,0))</f>
        <v>0</v>
      </c>
      <c r="DB73" s="444">
        <f t="shared" ref="DB73:DB80" si="177">IF(OR(BY73=0,CE73=0),0,MIN(BY73,100000)+MIN(CE73,100000)-100000)</f>
        <v>0</v>
      </c>
      <c r="DC73" s="445"/>
      <c r="DD73" s="3"/>
      <c r="DF73" s="171">
        <v>13800</v>
      </c>
      <c r="DG73" s="172">
        <f>$DF$73*(1-DG69)</f>
        <v>4140.0000000000009</v>
      </c>
      <c r="DH73" s="172">
        <f>$DF$73*(1-DH69)</f>
        <v>6900</v>
      </c>
      <c r="DI73" s="172">
        <f>$DF$73*(1-DI69)</f>
        <v>11040</v>
      </c>
      <c r="DJ73" s="167"/>
    </row>
    <row r="74" spans="1:139" ht="15" thickBot="1">
      <c r="AF74" s="201"/>
      <c r="AG74" s="193"/>
      <c r="AH74" s="197"/>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322" t="s">
        <v>99</v>
      </c>
      <c r="BI74" s="322"/>
      <c r="BJ74" s="322"/>
      <c r="BK74" s="322"/>
      <c r="BO74" s="447" t="s">
        <v>24</v>
      </c>
      <c r="BP74" s="448"/>
      <c r="BQ74" s="440" t="str">
        <f t="shared" si="168"/>
        <v/>
      </c>
      <c r="BR74" s="440"/>
      <c r="BS74" s="440"/>
      <c r="BT74" s="443" t="str">
        <f t="shared" si="169"/>
        <v/>
      </c>
      <c r="BU74" s="443"/>
      <c r="BV74" s="449">
        <f t="shared" si="170"/>
        <v>0</v>
      </c>
      <c r="BW74" s="449"/>
      <c r="BX74" s="449"/>
      <c r="BY74" s="450">
        <f t="shared" si="171"/>
        <v>0</v>
      </c>
      <c r="BZ74" s="450"/>
      <c r="CA74" s="450"/>
      <c r="CB74" s="442"/>
      <c r="CC74" s="442"/>
      <c r="CD74" s="442"/>
      <c r="CE74" s="450">
        <f t="shared" si="172"/>
        <v>0</v>
      </c>
      <c r="CF74" s="450"/>
      <c r="CG74" s="450"/>
      <c r="CH74" s="442"/>
      <c r="CI74" s="442"/>
      <c r="CJ74" s="442"/>
      <c r="CK74" s="442"/>
      <c r="CL74" s="442"/>
      <c r="CM74" s="442"/>
      <c r="CN74" s="284"/>
      <c r="CO74" s="27"/>
      <c r="CP74" s="285"/>
      <c r="CQ74" s="26">
        <f t="shared" si="173"/>
        <v>0</v>
      </c>
      <c r="CR74" s="26">
        <f t="shared" si="174"/>
        <v>0</v>
      </c>
      <c r="CS74" s="26">
        <f t="shared" si="175"/>
        <v>0</v>
      </c>
      <c r="CT74" s="26">
        <f>IF(BV74="","",IF(AND(BV74&gt;=$CT$71,BV74&lt;=$CT$72),1070000,0))</f>
        <v>0</v>
      </c>
      <c r="CU74" s="26">
        <f>IF(BV74="","",IF(AND(BV74&gt;=$CU$71,BV74&lt;=$CU$72),1072000,0))</f>
        <v>0</v>
      </c>
      <c r="CV74" s="26">
        <f>IF(BV74="","",IF(AND(BV74&gt;=$CV$71,BV74&lt;=$CV$72),1074000,0))</f>
        <v>0</v>
      </c>
      <c r="CW74" s="26">
        <f>IF(BV74="","",IF(AND(BV74&gt;=$CW$71,BV74&lt;=$CW$72),ROUNDDOWN(BV74/4000,0)*4000*0.6+100000,0))</f>
        <v>0</v>
      </c>
      <c r="CX74" s="26">
        <f>IF(BV74="","",IF(AND(BV74&gt;=$CX$71,BV74&lt;=$CX$72),ROUNDDOWN(BV74/4000,0)*4000*0.7-80000,0))</f>
        <v>0</v>
      </c>
      <c r="CY74" s="26">
        <f>IF(BV74="","",IF(AND(BV74&gt;=$CY$71,BV74&lt;=$CY$72),ROUNDDOWN(BV74/4000,0)*4000*0.8-440000,0))</f>
        <v>0</v>
      </c>
      <c r="CZ74" s="26">
        <f>IF(BV74="","",IF(AND(BV74&gt;=$CZ$71,BV74&lt;=$CZ$72),BV74*0.9-1100000,0))</f>
        <v>0</v>
      </c>
      <c r="DA74" s="32">
        <f t="shared" si="176"/>
        <v>0</v>
      </c>
      <c r="DB74" s="435">
        <f t="shared" si="177"/>
        <v>0</v>
      </c>
      <c r="DC74" s="436"/>
      <c r="DF74" s="173" t="s">
        <v>89</v>
      </c>
      <c r="DG74" s="175">
        <f>DF73*$DG$69</f>
        <v>9660</v>
      </c>
      <c r="DH74" s="175">
        <f>DF73*$DH$69</f>
        <v>6900</v>
      </c>
      <c r="DI74" s="175">
        <f>DF73*$DI$69</f>
        <v>2760</v>
      </c>
      <c r="DJ74" s="167"/>
    </row>
    <row r="75" spans="1:139" ht="18" thickTop="1">
      <c r="AF75" s="201"/>
      <c r="AG75" s="194"/>
      <c r="AH75" s="194"/>
      <c r="AI75" s="194"/>
      <c r="AJ75" s="194"/>
      <c r="AK75" s="194"/>
      <c r="AL75" s="194"/>
      <c r="AM75" s="194"/>
      <c r="AN75" s="194"/>
      <c r="AO75" s="194"/>
      <c r="AS75" s="477" t="s">
        <v>114</v>
      </c>
      <c r="AT75" s="478"/>
      <c r="AU75" s="478"/>
      <c r="AV75" s="478"/>
      <c r="AW75" s="478"/>
      <c r="AX75" s="478"/>
      <c r="AY75" s="478"/>
      <c r="AZ75" s="478"/>
      <c r="BA75" s="478"/>
      <c r="BB75" s="478"/>
      <c r="BC75" s="478"/>
      <c r="BD75" s="481" t="s">
        <v>81</v>
      </c>
      <c r="BE75" s="481"/>
      <c r="BF75" s="481"/>
      <c r="BG75" s="481"/>
      <c r="BH75" s="506">
        <f>AR11</f>
        <v>12</v>
      </c>
      <c r="BI75" s="506"/>
      <c r="BJ75" s="506"/>
      <c r="BK75" s="507"/>
      <c r="BO75" s="447" t="s">
        <v>25</v>
      </c>
      <c r="BP75" s="448"/>
      <c r="BQ75" s="440" t="str">
        <f t="shared" si="168"/>
        <v/>
      </c>
      <c r="BR75" s="440"/>
      <c r="BS75" s="440"/>
      <c r="BT75" s="443" t="str">
        <f t="shared" si="169"/>
        <v/>
      </c>
      <c r="BU75" s="443"/>
      <c r="BV75" s="449">
        <f t="shared" si="170"/>
        <v>0</v>
      </c>
      <c r="BW75" s="449"/>
      <c r="BX75" s="449"/>
      <c r="BY75" s="450">
        <f t="shared" si="171"/>
        <v>0</v>
      </c>
      <c r="BZ75" s="450"/>
      <c r="CA75" s="450"/>
      <c r="CB75" s="442"/>
      <c r="CC75" s="442"/>
      <c r="CD75" s="442"/>
      <c r="CE75" s="450">
        <f t="shared" si="172"/>
        <v>0</v>
      </c>
      <c r="CF75" s="450"/>
      <c r="CG75" s="450"/>
      <c r="CH75" s="442"/>
      <c r="CI75" s="442"/>
      <c r="CJ75" s="442"/>
      <c r="CK75" s="442"/>
      <c r="CL75" s="442"/>
      <c r="CM75" s="442"/>
      <c r="CN75" s="284"/>
      <c r="CO75" s="27"/>
      <c r="CP75" s="285"/>
      <c r="CQ75" s="26">
        <f t="shared" si="173"/>
        <v>0</v>
      </c>
      <c r="CR75" s="26">
        <f t="shared" si="174"/>
        <v>0</v>
      </c>
      <c r="CS75" s="26">
        <f t="shared" si="175"/>
        <v>0</v>
      </c>
      <c r="CT75" s="26">
        <f t="shared" ref="CT75:CT80" si="178">IF(BV75="","",IF(AND(BV75&gt;=$CT$71,BV75&lt;=$CT$72),1070000,0))</f>
        <v>0</v>
      </c>
      <c r="CU75" s="26">
        <f t="shared" ref="CU75:CU80" si="179">IF(BV75="","",IF(AND(BV75&gt;=$CU$71,BV75&lt;=$CU$72),1072000,0))</f>
        <v>0</v>
      </c>
      <c r="CV75" s="26">
        <f t="shared" ref="CV75:CV80" si="180">IF(BV75="","",IF(AND(BV75&gt;=$CV$71,BV75&lt;=$CV$72),1074000,0))</f>
        <v>0</v>
      </c>
      <c r="CW75" s="26">
        <f t="shared" ref="CW75:CW80" si="181">IF(BV75="","",IF(AND(BV75&gt;=$CW$71,BV75&lt;=$CW$72),ROUNDDOWN(BV75/4000,0)*4000*0.6+100000,0))</f>
        <v>0</v>
      </c>
      <c r="CX75" s="26">
        <f t="shared" ref="CX75:CX80" si="182">IF(BV75="","",IF(AND(BV75&gt;=$CX$71,BV75&lt;=$CX$72),ROUNDDOWN(BV75/4000,0)*4000*0.7-80000,0))</f>
        <v>0</v>
      </c>
      <c r="CY75" s="26">
        <f t="shared" ref="CY75:CY80" si="183">IF(BV75="","",IF(AND(BV75&gt;=$CY$71,BV75&lt;=$CY$72),ROUNDDOWN(BV75/4000,0)*4000*0.8-440000,0))</f>
        <v>0</v>
      </c>
      <c r="CZ75" s="26">
        <f t="shared" ref="CZ75:CZ80" si="184">IF(BV75="","",IF(AND(BV75&gt;=$CZ$71,BV75&lt;=$CZ$72),BV75*0.9-1100000,0))</f>
        <v>0</v>
      </c>
      <c r="DA75" s="32">
        <f t="shared" si="176"/>
        <v>0</v>
      </c>
      <c r="DB75" s="435">
        <f t="shared" si="177"/>
        <v>0</v>
      </c>
      <c r="DC75" s="436"/>
      <c r="DF75" s="174" t="s">
        <v>90</v>
      </c>
      <c r="DG75" s="176">
        <f>DG73/2</f>
        <v>2070.0000000000005</v>
      </c>
      <c r="DH75" s="176">
        <f t="shared" ref="DH75:DI75" si="185">DH73/2</f>
        <v>3450</v>
      </c>
      <c r="DI75" s="176">
        <f t="shared" si="185"/>
        <v>5520</v>
      </c>
      <c r="DJ75" s="167"/>
    </row>
    <row r="76" spans="1:139">
      <c r="AG76" s="194"/>
      <c r="AH76" s="194"/>
      <c r="AI76" s="194"/>
      <c r="AJ76" s="194"/>
      <c r="AK76" s="194"/>
      <c r="AL76" s="194"/>
      <c r="AM76" s="194"/>
      <c r="AN76" s="194"/>
      <c r="AO76" s="194"/>
      <c r="AS76" s="479"/>
      <c r="AT76" s="480"/>
      <c r="AU76" s="480"/>
      <c r="AV76" s="480"/>
      <c r="AW76" s="480"/>
      <c r="AX76" s="480"/>
      <c r="AY76" s="480"/>
      <c r="AZ76" s="480"/>
      <c r="BA76" s="480"/>
      <c r="BB76" s="480"/>
      <c r="BC76" s="480"/>
      <c r="BD76" s="508">
        <f>CP12</f>
        <v>83700</v>
      </c>
      <c r="BE76" s="508"/>
      <c r="BF76" s="508"/>
      <c r="BG76" s="508"/>
      <c r="BH76" s="510">
        <f>BD76/12*BH75</f>
        <v>83700</v>
      </c>
      <c r="BI76" s="510"/>
      <c r="BJ76" s="510"/>
      <c r="BK76" s="511"/>
      <c r="BO76" s="447" t="s">
        <v>26</v>
      </c>
      <c r="BP76" s="448"/>
      <c r="BQ76" s="440" t="str">
        <f t="shared" si="168"/>
        <v/>
      </c>
      <c r="BR76" s="440"/>
      <c r="BS76" s="440"/>
      <c r="BT76" s="443" t="str">
        <f t="shared" si="169"/>
        <v/>
      </c>
      <c r="BU76" s="443"/>
      <c r="BV76" s="449">
        <f t="shared" si="170"/>
        <v>0</v>
      </c>
      <c r="BW76" s="449"/>
      <c r="BX76" s="449"/>
      <c r="BY76" s="450">
        <f t="shared" si="171"/>
        <v>0</v>
      </c>
      <c r="BZ76" s="450"/>
      <c r="CA76" s="450"/>
      <c r="CB76" s="442"/>
      <c r="CC76" s="442"/>
      <c r="CD76" s="442"/>
      <c r="CE76" s="450">
        <f t="shared" si="172"/>
        <v>0</v>
      </c>
      <c r="CF76" s="450"/>
      <c r="CG76" s="450"/>
      <c r="CH76" s="442"/>
      <c r="CI76" s="442"/>
      <c r="CJ76" s="442"/>
      <c r="CK76" s="442"/>
      <c r="CL76" s="442"/>
      <c r="CM76" s="442"/>
      <c r="CN76" s="284"/>
      <c r="CO76" s="27"/>
      <c r="CP76" s="285"/>
      <c r="CQ76" s="26">
        <f t="shared" si="173"/>
        <v>0</v>
      </c>
      <c r="CR76" s="26">
        <f t="shared" si="174"/>
        <v>0</v>
      </c>
      <c r="CS76" s="26">
        <f t="shared" si="175"/>
        <v>0</v>
      </c>
      <c r="CT76" s="26">
        <f t="shared" si="178"/>
        <v>0</v>
      </c>
      <c r="CU76" s="26">
        <f t="shared" si="179"/>
        <v>0</v>
      </c>
      <c r="CV76" s="26">
        <f t="shared" si="180"/>
        <v>0</v>
      </c>
      <c r="CW76" s="26">
        <f t="shared" si="181"/>
        <v>0</v>
      </c>
      <c r="CX76" s="26">
        <f t="shared" si="182"/>
        <v>0</v>
      </c>
      <c r="CY76" s="26">
        <f t="shared" si="183"/>
        <v>0</v>
      </c>
      <c r="CZ76" s="26">
        <f t="shared" si="184"/>
        <v>0</v>
      </c>
      <c r="DA76" s="32">
        <f t="shared" si="176"/>
        <v>0</v>
      </c>
      <c r="DB76" s="435">
        <f t="shared" si="177"/>
        <v>0</v>
      </c>
      <c r="DC76" s="436"/>
      <c r="DF76" s="171">
        <v>15600</v>
      </c>
      <c r="DG76" s="172">
        <f>$DF$76*(1-DG69)</f>
        <v>4680.0000000000009</v>
      </c>
      <c r="DH76" s="172">
        <f>$DF$76*(1-DH69)</f>
        <v>7800</v>
      </c>
      <c r="DI76" s="172">
        <f>$DF$76*(1-DI69)</f>
        <v>12480</v>
      </c>
      <c r="DJ76" s="167"/>
    </row>
    <row r="77" spans="1:139" ht="14.25" thickBot="1">
      <c r="A77" s="381"/>
      <c r="B77" s="381"/>
      <c r="C77" s="463"/>
      <c r="D77" s="463"/>
      <c r="E77" s="407"/>
      <c r="F77" s="407"/>
      <c r="G77" s="407"/>
      <c r="H77" s="208"/>
      <c r="I77" s="208"/>
      <c r="J77" s="208"/>
      <c r="K77" s="200"/>
      <c r="L77" s="200"/>
      <c r="M77" s="200"/>
      <c r="N77" s="209"/>
      <c r="O77" s="209"/>
      <c r="P77" s="200"/>
      <c r="Q77" s="200"/>
      <c r="R77" s="200"/>
      <c r="S77" s="200"/>
      <c r="T77" s="200"/>
      <c r="U77" s="200"/>
      <c r="V77" s="200"/>
      <c r="W77" s="200"/>
      <c r="X77" s="200"/>
      <c r="Y77" s="200"/>
      <c r="Z77" s="200"/>
      <c r="AA77" s="200"/>
      <c r="AB77" s="210"/>
      <c r="AC77" s="210"/>
      <c r="AD77" s="201"/>
      <c r="AE77" s="201"/>
      <c r="AG77" s="194"/>
      <c r="AH77" s="194"/>
      <c r="AI77" s="194"/>
      <c r="AJ77" s="194"/>
      <c r="AK77" s="194"/>
      <c r="AL77" s="194"/>
      <c r="AM77" s="194"/>
      <c r="AN77" s="194"/>
      <c r="AO77" s="194"/>
      <c r="AS77" s="515"/>
      <c r="AT77" s="516"/>
      <c r="AU77" s="516"/>
      <c r="AV77" s="516"/>
      <c r="AW77" s="516"/>
      <c r="AX77" s="516"/>
      <c r="AY77" s="516"/>
      <c r="AZ77" s="516"/>
      <c r="BA77" s="516"/>
      <c r="BB77" s="516"/>
      <c r="BC77" s="516"/>
      <c r="BD77" s="509"/>
      <c r="BE77" s="509"/>
      <c r="BF77" s="509"/>
      <c r="BG77" s="509"/>
      <c r="BH77" s="512"/>
      <c r="BI77" s="512"/>
      <c r="BJ77" s="512"/>
      <c r="BK77" s="513"/>
      <c r="BO77" s="447" t="s">
        <v>27</v>
      </c>
      <c r="BP77" s="448"/>
      <c r="BQ77" s="440" t="str">
        <f t="shared" si="168"/>
        <v/>
      </c>
      <c r="BR77" s="440"/>
      <c r="BS77" s="440"/>
      <c r="BT77" s="443" t="str">
        <f t="shared" si="169"/>
        <v/>
      </c>
      <c r="BU77" s="443"/>
      <c r="BV77" s="449">
        <f t="shared" si="170"/>
        <v>0</v>
      </c>
      <c r="BW77" s="449"/>
      <c r="BX77" s="449"/>
      <c r="BY77" s="450">
        <f t="shared" si="171"/>
        <v>0</v>
      </c>
      <c r="BZ77" s="450"/>
      <c r="CA77" s="450"/>
      <c r="CB77" s="442"/>
      <c r="CC77" s="442"/>
      <c r="CD77" s="442"/>
      <c r="CE77" s="450">
        <f t="shared" si="172"/>
        <v>0</v>
      </c>
      <c r="CF77" s="450"/>
      <c r="CG77" s="450"/>
      <c r="CH77" s="442"/>
      <c r="CI77" s="442"/>
      <c r="CJ77" s="442"/>
      <c r="CK77" s="442"/>
      <c r="CL77" s="442"/>
      <c r="CM77" s="442"/>
      <c r="CN77" s="284"/>
      <c r="CO77" s="27"/>
      <c r="CP77" s="285"/>
      <c r="CQ77" s="26">
        <f t="shared" si="173"/>
        <v>0</v>
      </c>
      <c r="CR77" s="26">
        <f t="shared" si="174"/>
        <v>0</v>
      </c>
      <c r="CS77" s="26">
        <f t="shared" si="175"/>
        <v>0</v>
      </c>
      <c r="CT77" s="26">
        <f t="shared" si="178"/>
        <v>0</v>
      </c>
      <c r="CU77" s="26">
        <f t="shared" si="179"/>
        <v>0</v>
      </c>
      <c r="CV77" s="26">
        <f t="shared" si="180"/>
        <v>0</v>
      </c>
      <c r="CW77" s="26">
        <f t="shared" si="181"/>
        <v>0</v>
      </c>
      <c r="CX77" s="26">
        <f t="shared" si="182"/>
        <v>0</v>
      </c>
      <c r="CY77" s="26">
        <f t="shared" si="183"/>
        <v>0</v>
      </c>
      <c r="CZ77" s="26">
        <f t="shared" si="184"/>
        <v>0</v>
      </c>
      <c r="DA77" s="32">
        <f t="shared" si="176"/>
        <v>0</v>
      </c>
      <c r="DB77" s="435">
        <f t="shared" si="177"/>
        <v>0</v>
      </c>
      <c r="DC77" s="436"/>
      <c r="DF77" s="173" t="s">
        <v>89</v>
      </c>
      <c r="DG77" s="175">
        <f>DF76*$DG$69</f>
        <v>10920</v>
      </c>
      <c r="DH77" s="175">
        <f>DF76*$DH$69</f>
        <v>7800</v>
      </c>
      <c r="DI77" s="175">
        <f>DF76*$DI$69</f>
        <v>3120</v>
      </c>
      <c r="DJ77" s="167"/>
    </row>
    <row r="78" spans="1:139" ht="14.25" thickTop="1">
      <c r="A78" s="381"/>
      <c r="B78" s="381"/>
      <c r="C78" s="463"/>
      <c r="D78" s="463"/>
      <c r="E78" s="407"/>
      <c r="F78" s="407"/>
      <c r="G78" s="407"/>
      <c r="H78" s="208"/>
      <c r="I78" s="208"/>
      <c r="J78" s="208"/>
      <c r="K78" s="200"/>
      <c r="L78" s="200"/>
      <c r="M78" s="200"/>
      <c r="N78" s="209"/>
      <c r="O78" s="209"/>
      <c r="P78" s="200"/>
      <c r="Q78" s="200"/>
      <c r="R78" s="200"/>
      <c r="S78" s="200"/>
      <c r="T78" s="200"/>
      <c r="U78" s="200"/>
      <c r="V78" s="200"/>
      <c r="W78" s="200"/>
      <c r="X78" s="200"/>
      <c r="Y78" s="200"/>
      <c r="Z78" s="200"/>
      <c r="AA78" s="200"/>
      <c r="AB78" s="210"/>
      <c r="AC78" s="210"/>
      <c r="AD78" s="201"/>
      <c r="AE78" s="201"/>
      <c r="AG78" s="194"/>
      <c r="AH78" s="207"/>
      <c r="AI78" s="207"/>
      <c r="AJ78" s="207"/>
      <c r="AK78" s="207"/>
      <c r="AL78" s="207"/>
      <c r="AM78" s="207"/>
      <c r="AN78" s="207"/>
      <c r="AO78" s="207"/>
      <c r="AS78" s="456" t="s">
        <v>115</v>
      </c>
      <c r="AT78" s="456"/>
      <c r="AU78" s="456"/>
      <c r="AV78" s="456"/>
      <c r="AW78" s="456"/>
      <c r="AX78" s="456"/>
      <c r="AY78" s="456"/>
      <c r="AZ78" s="456"/>
      <c r="BA78" s="456"/>
      <c r="BB78" s="456"/>
      <c r="BC78" s="456"/>
      <c r="BD78" s="456"/>
      <c r="BE78" s="456"/>
      <c r="BF78" s="456"/>
      <c r="BG78" s="456"/>
      <c r="BH78" s="456"/>
      <c r="BI78" s="456"/>
      <c r="BJ78" s="456"/>
      <c r="BK78" s="456"/>
      <c r="BO78" s="447" t="s">
        <v>28</v>
      </c>
      <c r="BP78" s="448"/>
      <c r="BQ78" s="440" t="str">
        <f t="shared" si="168"/>
        <v/>
      </c>
      <c r="BR78" s="440"/>
      <c r="BS78" s="440"/>
      <c r="BT78" s="443" t="str">
        <f t="shared" si="169"/>
        <v/>
      </c>
      <c r="BU78" s="443"/>
      <c r="BV78" s="449">
        <f t="shared" si="170"/>
        <v>0</v>
      </c>
      <c r="BW78" s="449"/>
      <c r="BX78" s="449"/>
      <c r="BY78" s="450">
        <f t="shared" si="171"/>
        <v>0</v>
      </c>
      <c r="BZ78" s="450"/>
      <c r="CA78" s="450"/>
      <c r="CB78" s="442"/>
      <c r="CC78" s="442"/>
      <c r="CD78" s="442"/>
      <c r="CE78" s="450">
        <f t="shared" si="172"/>
        <v>0</v>
      </c>
      <c r="CF78" s="450"/>
      <c r="CG78" s="450"/>
      <c r="CH78" s="442"/>
      <c r="CI78" s="442"/>
      <c r="CJ78" s="442"/>
      <c r="CK78" s="442"/>
      <c r="CL78" s="442"/>
      <c r="CM78" s="442"/>
      <c r="CN78" s="284"/>
      <c r="CO78" s="27"/>
      <c r="CP78" s="285"/>
      <c r="CQ78" s="26">
        <f t="shared" si="173"/>
        <v>0</v>
      </c>
      <c r="CR78" s="26">
        <f t="shared" si="174"/>
        <v>0</v>
      </c>
      <c r="CS78" s="26">
        <f t="shared" si="175"/>
        <v>0</v>
      </c>
      <c r="CT78" s="26">
        <f t="shared" si="178"/>
        <v>0</v>
      </c>
      <c r="CU78" s="26">
        <f t="shared" si="179"/>
        <v>0</v>
      </c>
      <c r="CV78" s="26">
        <f t="shared" si="180"/>
        <v>0</v>
      </c>
      <c r="CW78" s="26">
        <f t="shared" si="181"/>
        <v>0</v>
      </c>
      <c r="CX78" s="26">
        <f t="shared" si="182"/>
        <v>0</v>
      </c>
      <c r="CY78" s="26">
        <f t="shared" si="183"/>
        <v>0</v>
      </c>
      <c r="CZ78" s="26">
        <f t="shared" si="184"/>
        <v>0</v>
      </c>
      <c r="DA78" s="32">
        <f t="shared" si="176"/>
        <v>0</v>
      </c>
      <c r="DB78" s="435">
        <f t="shared" si="177"/>
        <v>0</v>
      </c>
      <c r="DC78" s="436"/>
      <c r="DF78" s="174" t="s">
        <v>90</v>
      </c>
      <c r="DG78" s="176">
        <f>DG76/2</f>
        <v>2340.0000000000005</v>
      </c>
      <c r="DH78" s="176">
        <f t="shared" ref="DH78:DI78" si="186">DH76/2</f>
        <v>3900</v>
      </c>
      <c r="DI78" s="176">
        <f t="shared" si="186"/>
        <v>6240</v>
      </c>
      <c r="DJ78" s="167"/>
    </row>
    <row r="79" spans="1:139" ht="18.75">
      <c r="A79" s="381"/>
      <c r="B79" s="381"/>
      <c r="C79" s="463"/>
      <c r="D79" s="463"/>
      <c r="E79" s="407"/>
      <c r="F79" s="407"/>
      <c r="G79" s="407"/>
      <c r="H79" s="208"/>
      <c r="I79" s="208"/>
      <c r="J79" s="208"/>
      <c r="AG79" s="460" t="s">
        <v>120</v>
      </c>
      <c r="AH79" s="460"/>
      <c r="AI79" s="460"/>
      <c r="AJ79" s="460"/>
      <c r="AK79" s="460"/>
      <c r="AL79" s="460"/>
      <c r="AM79" s="460"/>
      <c r="AN79" s="460"/>
      <c r="AO79" s="460"/>
      <c r="AP79" s="460"/>
      <c r="AQ79" s="460"/>
      <c r="AR79" s="460"/>
      <c r="AS79" s="460"/>
      <c r="AT79" s="460"/>
      <c r="AU79" s="460"/>
      <c r="AV79" s="460"/>
      <c r="AW79" s="460"/>
      <c r="AX79" s="460"/>
      <c r="AY79" s="460"/>
      <c r="AZ79" s="460"/>
      <c r="BA79" s="460"/>
      <c r="BB79" s="460"/>
      <c r="BC79" s="460"/>
      <c r="BD79" s="460"/>
      <c r="BE79" s="460"/>
      <c r="BF79" s="460"/>
      <c r="BG79" s="460"/>
      <c r="BH79" s="460"/>
      <c r="BI79" s="460"/>
      <c r="BJ79" s="460"/>
      <c r="BK79" s="460"/>
      <c r="BO79" s="447" t="s">
        <v>29</v>
      </c>
      <c r="BP79" s="448"/>
      <c r="BQ79" s="440" t="str">
        <f t="shared" si="168"/>
        <v/>
      </c>
      <c r="BR79" s="440"/>
      <c r="BS79" s="440"/>
      <c r="BT79" s="443" t="str">
        <f t="shared" si="169"/>
        <v/>
      </c>
      <c r="BU79" s="443"/>
      <c r="BV79" s="449">
        <f t="shared" si="170"/>
        <v>0</v>
      </c>
      <c r="BW79" s="449"/>
      <c r="BX79" s="449"/>
      <c r="BY79" s="450">
        <f t="shared" si="171"/>
        <v>0</v>
      </c>
      <c r="BZ79" s="450"/>
      <c r="CA79" s="450"/>
      <c r="CB79" s="442"/>
      <c r="CC79" s="442"/>
      <c r="CD79" s="442"/>
      <c r="CE79" s="450">
        <f t="shared" si="172"/>
        <v>0</v>
      </c>
      <c r="CF79" s="450"/>
      <c r="CG79" s="450"/>
      <c r="CH79" s="442"/>
      <c r="CI79" s="442"/>
      <c r="CJ79" s="442"/>
      <c r="CK79" s="442"/>
      <c r="CL79" s="442"/>
      <c r="CM79" s="442"/>
      <c r="CN79" s="284"/>
      <c r="CO79" s="27"/>
      <c r="CP79" s="285"/>
      <c r="CQ79" s="26">
        <f t="shared" si="173"/>
        <v>0</v>
      </c>
      <c r="CR79" s="26">
        <f t="shared" si="174"/>
        <v>0</v>
      </c>
      <c r="CS79" s="26">
        <f t="shared" si="175"/>
        <v>0</v>
      </c>
      <c r="CT79" s="26">
        <f t="shared" si="178"/>
        <v>0</v>
      </c>
      <c r="CU79" s="26">
        <f t="shared" si="179"/>
        <v>0</v>
      </c>
      <c r="CV79" s="26">
        <f t="shared" si="180"/>
        <v>0</v>
      </c>
      <c r="CW79" s="26">
        <f t="shared" si="181"/>
        <v>0</v>
      </c>
      <c r="CX79" s="26">
        <f t="shared" si="182"/>
        <v>0</v>
      </c>
      <c r="CY79" s="26">
        <f t="shared" si="183"/>
        <v>0</v>
      </c>
      <c r="CZ79" s="26">
        <f t="shared" si="184"/>
        <v>0</v>
      </c>
      <c r="DA79" s="32">
        <f t="shared" si="176"/>
        <v>0</v>
      </c>
      <c r="DB79" s="435">
        <f t="shared" si="177"/>
        <v>0</v>
      </c>
      <c r="DC79" s="436"/>
      <c r="DF79" s="167"/>
      <c r="DG79" s="167"/>
      <c r="DH79" s="167"/>
      <c r="DI79" s="167"/>
      <c r="DJ79" s="167"/>
    </row>
    <row r="80" spans="1:139" ht="14.25" thickBot="1">
      <c r="A80" s="381"/>
      <c r="B80" s="381"/>
      <c r="C80" s="463"/>
      <c r="D80" s="463"/>
      <c r="E80" s="407"/>
      <c r="F80" s="407"/>
      <c r="G80" s="407"/>
      <c r="H80" s="200"/>
      <c r="I80" s="200"/>
      <c r="J80" s="211"/>
      <c r="BE80" s="38"/>
      <c r="BF80" s="38"/>
      <c r="BG80" s="38"/>
      <c r="BH80" s="38"/>
      <c r="BI80" s="38"/>
      <c r="BJ80" s="38"/>
      <c r="BO80" s="461" t="s">
        <v>30</v>
      </c>
      <c r="BP80" s="462"/>
      <c r="BQ80" s="467" t="str">
        <f t="shared" si="168"/>
        <v/>
      </c>
      <c r="BR80" s="467"/>
      <c r="BS80" s="467"/>
      <c r="BT80" s="464" t="str">
        <f t="shared" si="169"/>
        <v/>
      </c>
      <c r="BU80" s="464"/>
      <c r="BV80" s="465">
        <f t="shared" si="170"/>
        <v>0</v>
      </c>
      <c r="BW80" s="465"/>
      <c r="BX80" s="465"/>
      <c r="BY80" s="466">
        <f t="shared" si="171"/>
        <v>0</v>
      </c>
      <c r="BZ80" s="466"/>
      <c r="CA80" s="466"/>
      <c r="CB80" s="441"/>
      <c r="CC80" s="441"/>
      <c r="CD80" s="441"/>
      <c r="CE80" s="466">
        <f t="shared" si="172"/>
        <v>0</v>
      </c>
      <c r="CF80" s="466"/>
      <c r="CG80" s="466"/>
      <c r="CH80" s="441"/>
      <c r="CI80" s="441"/>
      <c r="CJ80" s="441"/>
      <c r="CK80" s="441"/>
      <c r="CL80" s="441"/>
      <c r="CM80" s="441"/>
      <c r="CN80" s="284"/>
      <c r="CO80" s="27"/>
      <c r="CP80" s="285"/>
      <c r="CQ80" s="33">
        <f t="shared" si="173"/>
        <v>0</v>
      </c>
      <c r="CR80" s="33">
        <f t="shared" si="174"/>
        <v>0</v>
      </c>
      <c r="CS80" s="33">
        <f t="shared" si="175"/>
        <v>0</v>
      </c>
      <c r="CT80" s="33">
        <f t="shared" si="178"/>
        <v>0</v>
      </c>
      <c r="CU80" s="33">
        <f t="shared" si="179"/>
        <v>0</v>
      </c>
      <c r="CV80" s="33">
        <f t="shared" si="180"/>
        <v>0</v>
      </c>
      <c r="CW80" s="33">
        <f t="shared" si="181"/>
        <v>0</v>
      </c>
      <c r="CX80" s="33">
        <f t="shared" si="182"/>
        <v>0</v>
      </c>
      <c r="CY80" s="33">
        <f t="shared" si="183"/>
        <v>0</v>
      </c>
      <c r="CZ80" s="33">
        <f t="shared" si="184"/>
        <v>0</v>
      </c>
      <c r="DA80" s="34">
        <f t="shared" si="176"/>
        <v>0</v>
      </c>
      <c r="DB80" s="435">
        <f t="shared" si="177"/>
        <v>0</v>
      </c>
      <c r="DC80" s="436"/>
      <c r="DF80" s="167"/>
      <c r="DG80" s="167"/>
      <c r="DH80" s="167"/>
      <c r="DI80" s="167"/>
      <c r="DJ80" s="167"/>
    </row>
    <row r="81" spans="1:107">
      <c r="A81" s="381"/>
      <c r="B81" s="381"/>
      <c r="C81" s="463"/>
      <c r="D81" s="463"/>
      <c r="E81" s="407"/>
      <c r="F81" s="407"/>
      <c r="G81" s="407"/>
      <c r="H81" s="213"/>
      <c r="I81" s="214"/>
      <c r="J81" s="214"/>
      <c r="BE81" s="38"/>
      <c r="BF81" s="38"/>
      <c r="BG81" s="38"/>
      <c r="BH81" s="38"/>
      <c r="BI81" s="38"/>
      <c r="BJ81" s="38"/>
      <c r="BO81" s="4"/>
      <c r="CN81" s="22"/>
      <c r="CO81" s="22"/>
      <c r="CQ81" s="23"/>
      <c r="CR81" s="23"/>
      <c r="CS81" s="23"/>
      <c r="CT81" s="23"/>
      <c r="CU81" s="23"/>
      <c r="CV81" s="23"/>
      <c r="CW81" s="23"/>
      <c r="CX81" s="23"/>
      <c r="CY81" s="23"/>
      <c r="CZ81" s="23"/>
      <c r="DA81" s="23"/>
      <c r="DB81" s="431"/>
      <c r="DC81" s="432"/>
    </row>
    <row r="82" spans="1:107">
      <c r="A82" s="381"/>
      <c r="B82" s="381"/>
      <c r="C82" s="463"/>
      <c r="D82" s="463"/>
      <c r="E82" s="407"/>
      <c r="F82" s="407"/>
      <c r="G82" s="407"/>
      <c r="H82" s="13"/>
      <c r="I82" s="13"/>
      <c r="J82" s="13"/>
      <c r="AF82" s="201"/>
      <c r="BE82" s="38"/>
      <c r="BF82" s="38"/>
      <c r="BG82" s="38"/>
      <c r="BH82" s="38"/>
      <c r="BI82" s="38"/>
      <c r="BJ82" s="38"/>
    </row>
    <row r="83" spans="1:107">
      <c r="A83" s="381"/>
      <c r="B83" s="381"/>
      <c r="C83" s="463"/>
      <c r="D83" s="463"/>
      <c r="E83" s="407"/>
      <c r="F83" s="407"/>
      <c r="G83" s="407"/>
      <c r="H83" s="216"/>
      <c r="I83" s="216"/>
      <c r="J83" s="216"/>
      <c r="K83" s="216"/>
      <c r="L83" s="216"/>
      <c r="M83" s="216"/>
      <c r="N83" s="216"/>
      <c r="O83" s="216"/>
      <c r="P83" s="216"/>
      <c r="Q83" s="216"/>
      <c r="R83" s="216"/>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6"/>
      <c r="BE83" s="38"/>
      <c r="BF83" s="38"/>
      <c r="BG83" s="38"/>
      <c r="BH83" s="38"/>
      <c r="BI83" s="38"/>
      <c r="BJ83" s="38"/>
    </row>
    <row r="84" spans="1:107">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row>
    <row r="85" spans="1:107">
      <c r="AC85" s="217"/>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row>
    <row r="86" spans="1:107">
      <c r="AC86" s="217"/>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row>
    <row r="87" spans="1:107">
      <c r="B87" s="272"/>
      <c r="C87" s="272"/>
      <c r="D87" s="272"/>
      <c r="E87" s="272"/>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row>
    <row r="88" spans="1:107">
      <c r="B88" s="272"/>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row>
    <row r="89" spans="1:107">
      <c r="B89" s="272"/>
      <c r="C89" s="272"/>
      <c r="D89" s="272"/>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22"/>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row>
    <row r="90" spans="1:107">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15"/>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row>
    <row r="91" spans="1:107">
      <c r="B91" s="272"/>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10"/>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row>
    <row r="92" spans="1:107" ht="17.25">
      <c r="B92" s="27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03"/>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row>
    <row r="93" spans="1:107" ht="17.25">
      <c r="A93" s="192"/>
      <c r="B93" s="223"/>
      <c r="C93" s="223"/>
      <c r="D93" s="223"/>
      <c r="E93" s="190"/>
      <c r="F93" s="190"/>
      <c r="G93" s="224"/>
      <c r="H93" s="224"/>
      <c r="I93" s="225"/>
      <c r="J93" s="225"/>
      <c r="K93" s="225"/>
      <c r="L93" s="225"/>
      <c r="M93" s="225"/>
      <c r="N93" s="225"/>
      <c r="O93" s="226"/>
      <c r="P93" s="226"/>
      <c r="Q93" s="226"/>
      <c r="R93" s="199"/>
      <c r="S93" s="199"/>
      <c r="T93" s="199"/>
      <c r="U93" s="199"/>
      <c r="V93" s="199"/>
      <c r="W93" s="199"/>
      <c r="X93" s="199"/>
      <c r="Y93" s="199"/>
      <c r="Z93" s="199"/>
      <c r="AA93" s="199"/>
      <c r="AB93" s="199"/>
      <c r="AC93" s="199"/>
      <c r="AD93" s="215"/>
      <c r="AE93" s="215"/>
      <c r="AF93" s="204"/>
      <c r="AG93" s="203"/>
      <c r="AH93" s="203"/>
      <c r="AI93" s="203"/>
      <c r="AJ93" s="203"/>
      <c r="AK93" s="203"/>
      <c r="AL93" s="203"/>
      <c r="AM93" s="203"/>
      <c r="AN93" s="203"/>
      <c r="AO93" s="203"/>
      <c r="AP93" s="203"/>
      <c r="AQ93" s="203"/>
      <c r="AR93" s="203"/>
      <c r="AS93" s="203"/>
      <c r="AT93" s="203"/>
      <c r="AU93" s="203"/>
      <c r="AV93" s="203"/>
      <c r="AW93" s="203"/>
      <c r="AX93" s="203"/>
      <c r="AY93" s="203"/>
      <c r="AZ93" s="203"/>
      <c r="BA93" s="203"/>
      <c r="BB93" s="203"/>
      <c r="BC93" s="203"/>
    </row>
    <row r="94" spans="1:107" ht="17.25">
      <c r="A94" s="227"/>
      <c r="B94" s="228"/>
      <c r="C94" s="13"/>
      <c r="D94" s="13"/>
      <c r="E94" s="13"/>
      <c r="F94" s="13"/>
      <c r="G94" s="229"/>
      <c r="H94" s="229"/>
      <c r="I94" s="13"/>
      <c r="J94" s="13"/>
      <c r="K94" s="13"/>
      <c r="L94" s="13"/>
      <c r="M94" s="13"/>
      <c r="N94" s="13"/>
      <c r="O94" s="13"/>
      <c r="P94" s="13"/>
      <c r="Q94" s="13"/>
      <c r="R94" s="13"/>
      <c r="S94" s="13"/>
      <c r="T94" s="13"/>
      <c r="U94" s="13"/>
      <c r="V94" s="13"/>
      <c r="W94" s="13"/>
      <c r="X94" s="13"/>
      <c r="Y94" s="13"/>
      <c r="Z94" s="13"/>
      <c r="AA94" s="13"/>
      <c r="AB94" s="13"/>
      <c r="AC94" s="13"/>
      <c r="AD94" s="210"/>
      <c r="AE94" s="210"/>
      <c r="AF94" s="204"/>
      <c r="AG94" s="204"/>
      <c r="AH94" s="204"/>
      <c r="AI94" s="204"/>
      <c r="AJ94" s="204"/>
      <c r="AK94" s="204"/>
      <c r="AL94" s="204"/>
      <c r="AM94" s="204"/>
      <c r="AN94" s="204"/>
      <c r="AO94" s="204"/>
      <c r="AP94" s="204"/>
      <c r="AQ94" s="204"/>
      <c r="AR94" s="204"/>
      <c r="AS94" s="204"/>
      <c r="AT94" s="204"/>
      <c r="AU94" s="204"/>
      <c r="AV94" s="204"/>
      <c r="AW94" s="204"/>
      <c r="AX94" s="204"/>
      <c r="AY94" s="204"/>
      <c r="AZ94" s="204"/>
      <c r="BA94" s="204"/>
      <c r="BB94" s="204"/>
      <c r="BC94" s="204"/>
    </row>
    <row r="95" spans="1:107" ht="17.25">
      <c r="A95" s="192"/>
      <c r="B95" s="216"/>
      <c r="C95" s="216"/>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03"/>
      <c r="AE95" s="203"/>
      <c r="AF95" s="230"/>
      <c r="AG95" s="204"/>
      <c r="AH95" s="204"/>
      <c r="AI95" s="204"/>
      <c r="AJ95" s="204"/>
      <c r="AK95" s="204"/>
      <c r="AL95" s="204"/>
      <c r="AM95" s="204"/>
      <c r="AN95" s="204"/>
      <c r="AO95" s="204"/>
      <c r="AP95" s="204"/>
      <c r="AQ95" s="204"/>
      <c r="AR95" s="204"/>
      <c r="AS95" s="204"/>
      <c r="AT95" s="204"/>
      <c r="AU95" s="204"/>
      <c r="AV95" s="204"/>
      <c r="AW95" s="204"/>
      <c r="AX95" s="204"/>
      <c r="AY95" s="204"/>
      <c r="AZ95" s="204"/>
      <c r="BA95" s="204"/>
      <c r="BB95" s="204"/>
      <c r="BC95" s="204"/>
    </row>
    <row r="96" spans="1:107" ht="17.25">
      <c r="A96" s="192"/>
      <c r="B96" s="198"/>
      <c r="C96" s="198"/>
      <c r="D96" s="198"/>
      <c r="E96" s="218"/>
      <c r="F96" s="218"/>
      <c r="G96" s="219"/>
      <c r="H96" s="219"/>
      <c r="I96" s="219"/>
      <c r="J96" s="220"/>
      <c r="K96" s="220"/>
      <c r="L96" s="220"/>
      <c r="M96" s="219"/>
      <c r="N96" s="219"/>
      <c r="O96" s="219"/>
      <c r="P96" s="221"/>
      <c r="Q96" s="221"/>
      <c r="R96" s="219"/>
      <c r="S96" s="219"/>
      <c r="T96" s="219"/>
      <c r="U96" s="219"/>
      <c r="V96" s="219"/>
      <c r="W96" s="219"/>
      <c r="X96" s="219"/>
      <c r="Y96" s="219"/>
      <c r="Z96" s="219"/>
      <c r="AA96" s="217"/>
      <c r="AB96" s="217"/>
      <c r="AC96" s="217"/>
      <c r="AD96" s="204"/>
      <c r="AE96" s="204"/>
      <c r="AF96" s="210"/>
      <c r="AG96" s="230"/>
      <c r="AH96" s="230"/>
      <c r="AI96" s="230"/>
      <c r="AJ96" s="230"/>
      <c r="AK96" s="230"/>
      <c r="AL96" s="230"/>
      <c r="AM96" s="230"/>
      <c r="AN96" s="230"/>
      <c r="AO96" s="230"/>
      <c r="AP96" s="230"/>
      <c r="AQ96" s="230"/>
      <c r="AR96" s="230"/>
      <c r="AS96" s="230"/>
      <c r="AT96" s="230"/>
      <c r="AU96" s="230"/>
      <c r="AV96" s="230"/>
      <c r="AW96" s="230"/>
      <c r="AX96" s="230"/>
      <c r="AY96" s="230"/>
      <c r="AZ96" s="230"/>
      <c r="BA96" s="230"/>
      <c r="BB96" s="230"/>
      <c r="BC96" s="230"/>
    </row>
    <row r="97" spans="1:55" ht="17.25">
      <c r="A97" s="192"/>
      <c r="B97" s="198"/>
      <c r="C97" s="198"/>
      <c r="D97" s="198"/>
      <c r="E97" s="218"/>
      <c r="F97" s="218"/>
      <c r="G97" s="219"/>
      <c r="H97" s="219"/>
      <c r="I97" s="219"/>
      <c r="J97" s="220"/>
      <c r="K97" s="220"/>
      <c r="L97" s="220"/>
      <c r="M97" s="219"/>
      <c r="N97" s="219"/>
      <c r="O97" s="219"/>
      <c r="P97" s="221"/>
      <c r="Q97" s="221"/>
      <c r="R97" s="219"/>
      <c r="S97" s="219"/>
      <c r="T97" s="219"/>
      <c r="U97" s="219"/>
      <c r="V97" s="219"/>
      <c r="W97" s="219"/>
      <c r="X97" s="219"/>
      <c r="Y97" s="219"/>
      <c r="Z97" s="219"/>
      <c r="AA97" s="217"/>
      <c r="AB97" s="217"/>
      <c r="AC97" s="217"/>
      <c r="AD97" s="204"/>
      <c r="AE97" s="204"/>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row>
    <row r="98" spans="1:55">
      <c r="A98" s="192"/>
      <c r="B98" s="198"/>
      <c r="C98" s="198"/>
      <c r="D98" s="198"/>
      <c r="E98" s="218"/>
      <c r="F98" s="218"/>
      <c r="G98" s="219"/>
      <c r="H98" s="219"/>
      <c r="I98" s="219"/>
      <c r="J98" s="220"/>
      <c r="K98" s="220"/>
      <c r="L98" s="220"/>
      <c r="M98" s="219"/>
      <c r="N98" s="219"/>
      <c r="O98" s="219"/>
      <c r="P98" s="221"/>
      <c r="Q98" s="221"/>
      <c r="R98" s="219"/>
      <c r="S98" s="219"/>
      <c r="T98" s="219"/>
      <c r="U98" s="219"/>
      <c r="V98" s="219"/>
      <c r="W98" s="219"/>
      <c r="X98" s="219"/>
      <c r="Y98" s="219"/>
      <c r="Z98" s="219"/>
      <c r="AA98" s="217"/>
      <c r="AB98" s="217"/>
      <c r="AC98" s="217"/>
      <c r="AD98" s="230"/>
      <c r="AE98" s="230"/>
      <c r="AF98" s="13"/>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row>
    <row r="99" spans="1:55">
      <c r="A99" s="192"/>
      <c r="B99" s="198"/>
      <c r="C99" s="198"/>
      <c r="D99" s="198"/>
      <c r="E99" s="218"/>
      <c r="F99" s="218"/>
      <c r="G99" s="219"/>
      <c r="H99" s="219"/>
      <c r="I99" s="219"/>
      <c r="J99" s="220"/>
      <c r="K99" s="220"/>
      <c r="L99" s="220"/>
      <c r="M99" s="219"/>
      <c r="N99" s="219"/>
      <c r="O99" s="219"/>
      <c r="P99" s="221"/>
      <c r="Q99" s="221"/>
      <c r="R99" s="219"/>
      <c r="S99" s="219"/>
      <c r="T99" s="219"/>
      <c r="U99" s="219"/>
      <c r="V99" s="219"/>
      <c r="W99" s="219"/>
      <c r="X99" s="219"/>
      <c r="Y99" s="219"/>
      <c r="Z99" s="219"/>
      <c r="AA99" s="217"/>
      <c r="AB99" s="217"/>
      <c r="AC99" s="217"/>
      <c r="AD99" s="210"/>
      <c r="AE99" s="210"/>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row>
    <row r="100" spans="1:55">
      <c r="A100" s="192"/>
      <c r="B100" s="198"/>
      <c r="C100" s="198"/>
      <c r="D100" s="198"/>
      <c r="E100" s="218"/>
      <c r="F100" s="218"/>
      <c r="G100" s="219"/>
      <c r="H100" s="219"/>
      <c r="I100" s="219"/>
      <c r="J100" s="220"/>
      <c r="K100" s="220"/>
      <c r="L100" s="220"/>
      <c r="M100" s="219"/>
      <c r="N100" s="219"/>
      <c r="O100" s="219"/>
      <c r="P100" s="221"/>
      <c r="Q100" s="221"/>
      <c r="R100" s="219"/>
      <c r="S100" s="219"/>
      <c r="T100" s="219"/>
      <c r="U100" s="219"/>
      <c r="V100" s="219"/>
      <c r="W100" s="219"/>
      <c r="X100" s="219"/>
      <c r="Y100" s="219"/>
      <c r="Z100" s="219"/>
      <c r="AA100" s="217"/>
      <c r="AB100" s="217"/>
      <c r="AC100" s="217"/>
      <c r="AD100" s="210"/>
      <c r="AE100" s="210"/>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row>
    <row r="101" spans="1:55">
      <c r="A101" s="192"/>
      <c r="B101" s="198"/>
      <c r="C101" s="198"/>
      <c r="D101" s="198"/>
      <c r="E101" s="218"/>
      <c r="F101" s="218"/>
      <c r="G101" s="219"/>
      <c r="H101" s="219"/>
      <c r="I101" s="219"/>
      <c r="J101" s="220"/>
      <c r="K101" s="220"/>
      <c r="L101" s="220"/>
      <c r="M101" s="219"/>
      <c r="N101" s="219"/>
      <c r="O101" s="219"/>
      <c r="P101" s="221"/>
      <c r="Q101" s="221"/>
      <c r="R101" s="219"/>
      <c r="S101" s="219"/>
      <c r="T101" s="219"/>
      <c r="U101" s="219"/>
      <c r="V101" s="219"/>
      <c r="W101" s="219"/>
      <c r="X101" s="219"/>
      <c r="Y101" s="219"/>
      <c r="Z101" s="219"/>
      <c r="AA101" s="217"/>
      <c r="AB101" s="217"/>
      <c r="AC101" s="217"/>
      <c r="AD101" s="13"/>
      <c r="AE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row>
    <row r="102" spans="1:55">
      <c r="A102" s="192"/>
      <c r="B102" s="198"/>
      <c r="C102" s="198"/>
      <c r="D102" s="198"/>
      <c r="E102" s="218"/>
      <c r="F102" s="218"/>
      <c r="G102" s="219"/>
      <c r="H102" s="219"/>
      <c r="I102" s="219"/>
      <c r="J102" s="220"/>
      <c r="K102" s="220"/>
      <c r="L102" s="220"/>
      <c r="M102" s="219"/>
      <c r="N102" s="219"/>
      <c r="O102" s="219"/>
      <c r="P102" s="221"/>
      <c r="Q102" s="221"/>
      <c r="R102" s="219"/>
      <c r="S102" s="219"/>
      <c r="T102" s="219"/>
      <c r="U102" s="219"/>
      <c r="V102" s="219"/>
      <c r="W102" s="219"/>
      <c r="X102" s="219"/>
      <c r="Y102" s="219"/>
      <c r="Z102" s="219"/>
      <c r="AA102" s="217"/>
      <c r="AB102" s="217"/>
      <c r="AC102" s="217"/>
      <c r="AD102" s="13"/>
      <c r="AE102" s="13"/>
    </row>
    <row r="103" spans="1:55">
      <c r="A103" s="192"/>
      <c r="B103" s="198"/>
      <c r="C103" s="198"/>
      <c r="D103" s="198"/>
      <c r="E103" s="218"/>
      <c r="F103" s="218"/>
      <c r="G103" s="219"/>
      <c r="H103" s="219"/>
      <c r="I103" s="219"/>
      <c r="J103" s="220"/>
      <c r="K103" s="220"/>
      <c r="L103" s="220"/>
      <c r="M103" s="219"/>
      <c r="N103" s="219"/>
      <c r="O103" s="219"/>
      <c r="P103" s="221"/>
      <c r="Q103" s="221"/>
      <c r="R103" s="219"/>
      <c r="S103" s="219"/>
      <c r="T103" s="219"/>
      <c r="U103" s="219"/>
      <c r="V103" s="219"/>
      <c r="W103" s="219"/>
      <c r="X103" s="219"/>
      <c r="Y103" s="219"/>
      <c r="Z103" s="219"/>
      <c r="AA103" s="217"/>
      <c r="AB103" s="217"/>
      <c r="AC103" s="217"/>
      <c r="AD103" s="13"/>
      <c r="AE103" s="13"/>
    </row>
    <row r="104" spans="1:55">
      <c r="A104" s="192"/>
      <c r="B104" s="457"/>
      <c r="C104" s="457"/>
      <c r="D104" s="457"/>
      <c r="E104" s="457"/>
      <c r="F104" s="457"/>
      <c r="G104" s="319"/>
      <c r="H104" s="319"/>
      <c r="I104" s="319"/>
      <c r="J104" s="195"/>
      <c r="K104" s="377"/>
      <c r="L104" s="377"/>
      <c r="M104" s="377"/>
      <c r="N104" s="377"/>
      <c r="O104" s="319"/>
      <c r="P104" s="319"/>
      <c r="Q104" s="319"/>
      <c r="R104" s="196"/>
      <c r="S104" s="458"/>
      <c r="T104" s="458"/>
      <c r="U104" s="458"/>
      <c r="V104" s="458"/>
      <c r="W104" s="458"/>
      <c r="X104" s="458"/>
      <c r="Y104" s="458"/>
      <c r="Z104" s="459"/>
      <c r="AA104" s="459"/>
      <c r="AB104" s="459"/>
      <c r="AC104" s="459"/>
    </row>
    <row r="105" spans="1:55">
      <c r="A105" s="231"/>
      <c r="B105" s="232"/>
      <c r="C105" s="232"/>
      <c r="D105" s="232"/>
      <c r="E105" s="233"/>
      <c r="F105" s="233"/>
      <c r="G105" s="234"/>
      <c r="H105" s="234"/>
      <c r="I105" s="235"/>
      <c r="J105" s="235"/>
      <c r="K105" s="235"/>
      <c r="L105" s="235"/>
      <c r="M105" s="235"/>
      <c r="N105" s="235"/>
      <c r="O105" s="236"/>
      <c r="P105" s="236"/>
      <c r="Q105" s="236"/>
      <c r="R105" s="202"/>
      <c r="S105" s="202"/>
      <c r="T105" s="202"/>
      <c r="U105" s="202"/>
      <c r="V105" s="202"/>
      <c r="W105" s="202"/>
      <c r="X105" s="202"/>
      <c r="Y105" s="202"/>
      <c r="Z105" s="202"/>
      <c r="AA105" s="202"/>
      <c r="AB105" s="202"/>
      <c r="AC105" s="202"/>
    </row>
    <row r="106" spans="1:55">
      <c r="A106" s="186"/>
    </row>
    <row r="107" spans="1:55">
      <c r="A107" s="186"/>
    </row>
    <row r="108" spans="1:55">
      <c r="A108" s="186"/>
    </row>
    <row r="109" spans="1:55">
      <c r="A109" s="186"/>
    </row>
    <row r="110" spans="1:55">
      <c r="A110" s="186"/>
    </row>
    <row r="111" spans="1:55">
      <c r="A111" s="186"/>
    </row>
    <row r="112" spans="1:55">
      <c r="A112" s="186"/>
    </row>
    <row r="113" spans="1:1">
      <c r="A113" s="186"/>
    </row>
  </sheetData>
  <sheetProtection sheet="1" objects="1" scenarios="1"/>
  <protectedRanges>
    <protectedRange sqref="W13:Y19" name="範囲4"/>
    <protectedRange sqref="Q12:S19" name="範囲3"/>
    <protectedRange sqref="K12:M19" name="範囲2"/>
    <protectedRange sqref="BP73:BP80 BP55:BP62 BP35:BP42 AH35:AH42 AH48:AH55 AH79 AH61:AH68 B35:D42 B77:B83 B12:D19" name="範囲1"/>
    <protectedRange sqref="U87:W92" name="範囲4_1"/>
    <protectedRange sqref="O87:Q92" name="範囲3_1"/>
    <protectedRange sqref="I87:K92" name="範囲2_1"/>
    <protectedRange sqref="D87:F92 B88:B92 A21 B22:B27" name="範囲1_1"/>
    <protectedRange sqref="F12:H19" name="範囲1_2"/>
    <protectedRange sqref="W12:Y12" name="範囲4_2"/>
  </protectedRanges>
  <mergeCells count="984">
    <mergeCell ref="A33:D34"/>
    <mergeCell ref="A43:D43"/>
    <mergeCell ref="E43:F43"/>
    <mergeCell ref="B35:D35"/>
    <mergeCell ref="N43:O43"/>
    <mergeCell ref="H41:J41"/>
    <mergeCell ref="K35:M35"/>
    <mergeCell ref="K36:M36"/>
    <mergeCell ref="K37:M37"/>
    <mergeCell ref="K38:M38"/>
    <mergeCell ref="E35:G35"/>
    <mergeCell ref="E36:G36"/>
    <mergeCell ref="E37:G37"/>
    <mergeCell ref="E38:G38"/>
    <mergeCell ref="B36:D36"/>
    <mergeCell ref="B37:D37"/>
    <mergeCell ref="B38:D38"/>
    <mergeCell ref="H42:J42"/>
    <mergeCell ref="N42:P42"/>
    <mergeCell ref="E34:G34"/>
    <mergeCell ref="N37:P37"/>
    <mergeCell ref="N38:P38"/>
    <mergeCell ref="N34:P34"/>
    <mergeCell ref="A29:D30"/>
    <mergeCell ref="E29:H30"/>
    <mergeCell ref="W43:X43"/>
    <mergeCell ref="G43:M43"/>
    <mergeCell ref="P43:V43"/>
    <mergeCell ref="Y43:AE43"/>
    <mergeCell ref="Z34:AB34"/>
    <mergeCell ref="H35:J35"/>
    <mergeCell ref="H36:J36"/>
    <mergeCell ref="H37:J37"/>
    <mergeCell ref="H38:J38"/>
    <mergeCell ref="H39:J39"/>
    <mergeCell ref="H40:J40"/>
    <mergeCell ref="Z35:AB35"/>
    <mergeCell ref="Z36:AB36"/>
    <mergeCell ref="Z37:AB37"/>
    <mergeCell ref="Z38:AB38"/>
    <mergeCell ref="Z39:AB39"/>
    <mergeCell ref="Z40:AB40"/>
    <mergeCell ref="N41:P41"/>
    <mergeCell ref="W34:Y34"/>
    <mergeCell ref="H34:J34"/>
    <mergeCell ref="Q34:S34"/>
    <mergeCell ref="K41:M41"/>
    <mergeCell ref="T19:V19"/>
    <mergeCell ref="T35:V35"/>
    <mergeCell ref="T36:V36"/>
    <mergeCell ref="T37:V37"/>
    <mergeCell ref="T38:V38"/>
    <mergeCell ref="A7:C7"/>
    <mergeCell ref="D7:H7"/>
    <mergeCell ref="AU71:AW71"/>
    <mergeCell ref="O46:Y47"/>
    <mergeCell ref="O48:Y48"/>
    <mergeCell ref="Z46:AE48"/>
    <mergeCell ref="O50:Y51"/>
    <mergeCell ref="Z50:AE51"/>
    <mergeCell ref="E33:M33"/>
    <mergeCell ref="N33:V33"/>
    <mergeCell ref="W33:AE33"/>
    <mergeCell ref="T42:V42"/>
    <mergeCell ref="AI50:AJ50"/>
    <mergeCell ref="AC35:AE35"/>
    <mergeCell ref="AC36:AE36"/>
    <mergeCell ref="N36:P36"/>
    <mergeCell ref="AV49:AX49"/>
    <mergeCell ref="N35:P35"/>
    <mergeCell ref="AV48:AX48"/>
    <mergeCell ref="Q35:S35"/>
    <mergeCell ref="Q36:S36"/>
    <mergeCell ref="Q37:S37"/>
    <mergeCell ref="Q38:S38"/>
    <mergeCell ref="K19:M19"/>
    <mergeCell ref="N19:P19"/>
    <mergeCell ref="Q19:S19"/>
    <mergeCell ref="A1:AE1"/>
    <mergeCell ref="A3:C3"/>
    <mergeCell ref="A11:E11"/>
    <mergeCell ref="K34:M34"/>
    <mergeCell ref="T34:V34"/>
    <mergeCell ref="A15:B15"/>
    <mergeCell ref="F18:H18"/>
    <mergeCell ref="I18:J18"/>
    <mergeCell ref="K18:M18"/>
    <mergeCell ref="N18:P18"/>
    <mergeCell ref="Q18:S18"/>
    <mergeCell ref="Q17:S17"/>
    <mergeCell ref="T17:V17"/>
    <mergeCell ref="W17:Y17"/>
    <mergeCell ref="I15:J15"/>
    <mergeCell ref="K15:M15"/>
    <mergeCell ref="N15:P15"/>
    <mergeCell ref="A12:B12"/>
    <mergeCell ref="A13:B13"/>
    <mergeCell ref="A14:B14"/>
    <mergeCell ref="C12:E12"/>
    <mergeCell ref="AG1:AK1"/>
    <mergeCell ref="AG3:AI3"/>
    <mergeCell ref="AG2:AI2"/>
    <mergeCell ref="AG4:AI5"/>
    <mergeCell ref="Z12:AC12"/>
    <mergeCell ref="Z13:AC13"/>
    <mergeCell ref="AG6:AI7"/>
    <mergeCell ref="AJ6:AL7"/>
    <mergeCell ref="I14:J14"/>
    <mergeCell ref="K14:M14"/>
    <mergeCell ref="F12:H12"/>
    <mergeCell ref="I12:J12"/>
    <mergeCell ref="C13:E13"/>
    <mergeCell ref="F13:H13"/>
    <mergeCell ref="I13:J13"/>
    <mergeCell ref="K13:M13"/>
    <mergeCell ref="C14:E14"/>
    <mergeCell ref="N13:P13"/>
    <mergeCell ref="Q13:S13"/>
    <mergeCell ref="T13:V13"/>
    <mergeCell ref="AU2:AW2"/>
    <mergeCell ref="AX2:BH2"/>
    <mergeCell ref="AX4:AZ4"/>
    <mergeCell ref="BA4:BC4"/>
    <mergeCell ref="BD4:BH4"/>
    <mergeCell ref="AJ3:AL3"/>
    <mergeCell ref="AU3:AW3"/>
    <mergeCell ref="AX3:AZ3"/>
    <mergeCell ref="AU4:AW5"/>
    <mergeCell ref="AJ2:AL2"/>
    <mergeCell ref="AM2:AO2"/>
    <mergeCell ref="AP2:AR2"/>
    <mergeCell ref="AP3:AR3"/>
    <mergeCell ref="AM3:AO3"/>
    <mergeCell ref="AJ4:AL5"/>
    <mergeCell ref="AM4:AO5"/>
    <mergeCell ref="AP4:AR5"/>
    <mergeCell ref="BB5:BH5"/>
    <mergeCell ref="AY5:BA5"/>
    <mergeCell ref="BA3:BC3"/>
    <mergeCell ref="BD3:BH3"/>
    <mergeCell ref="CJ11:CK11"/>
    <mergeCell ref="CL11:CM11"/>
    <mergeCell ref="CN11:CO11"/>
    <mergeCell ref="AY7:BA7"/>
    <mergeCell ref="BB7:BH7"/>
    <mergeCell ref="BX8:CC9"/>
    <mergeCell ref="AX6:AZ6"/>
    <mergeCell ref="AU8:BH8"/>
    <mergeCell ref="BV11:BW11"/>
    <mergeCell ref="CJ8:CO9"/>
    <mergeCell ref="BO11:BQ11"/>
    <mergeCell ref="BR11:BS11"/>
    <mergeCell ref="BT11:BU11"/>
    <mergeCell ref="AU6:AW7"/>
    <mergeCell ref="BX11:BY11"/>
    <mergeCell ref="BZ11:CA11"/>
    <mergeCell ref="CB11:CC11"/>
    <mergeCell ref="CD11:CE11"/>
    <mergeCell ref="CD9:CI9"/>
    <mergeCell ref="CD8:CI8"/>
    <mergeCell ref="CF11:CG11"/>
    <mergeCell ref="CH11:CI11"/>
    <mergeCell ref="BA6:BC6"/>
    <mergeCell ref="BD6:BH6"/>
    <mergeCell ref="AM6:AO7"/>
    <mergeCell ref="CD12:CE12"/>
    <mergeCell ref="CF12:CG12"/>
    <mergeCell ref="CH12:CI12"/>
    <mergeCell ref="CJ12:CK19"/>
    <mergeCell ref="CL12:CM19"/>
    <mergeCell ref="A9:E9"/>
    <mergeCell ref="F11:H11"/>
    <mergeCell ref="I11:J11"/>
    <mergeCell ref="K11:M11"/>
    <mergeCell ref="N11:P11"/>
    <mergeCell ref="Q11:S11"/>
    <mergeCell ref="T11:V11"/>
    <mergeCell ref="BR8:BW9"/>
    <mergeCell ref="AG11:AI11"/>
    <mergeCell ref="AJ11:AN11"/>
    <mergeCell ref="AO11:AQ11"/>
    <mergeCell ref="AR11:AS11"/>
    <mergeCell ref="W11:Y11"/>
    <mergeCell ref="Z11:AC11"/>
    <mergeCell ref="BM8:BM11"/>
    <mergeCell ref="BL8:BL11"/>
    <mergeCell ref="W14:Y14"/>
    <mergeCell ref="F14:H14"/>
    <mergeCell ref="F15:H15"/>
    <mergeCell ref="I17:J17"/>
    <mergeCell ref="N12:P12"/>
    <mergeCell ref="Q12:S12"/>
    <mergeCell ref="T12:V12"/>
    <mergeCell ref="W12:Y12"/>
    <mergeCell ref="W16:Y16"/>
    <mergeCell ref="Q16:S16"/>
    <mergeCell ref="T16:V16"/>
    <mergeCell ref="F17:H17"/>
    <mergeCell ref="Q15:S15"/>
    <mergeCell ref="T15:V15"/>
    <mergeCell ref="K12:M12"/>
    <mergeCell ref="N14:P14"/>
    <mergeCell ref="Q14:S14"/>
    <mergeCell ref="T14:V14"/>
    <mergeCell ref="W15:Y15"/>
    <mergeCell ref="W13:Y13"/>
    <mergeCell ref="CN12:CO19"/>
    <mergeCell ref="CD14:CE14"/>
    <mergeCell ref="CF14:CG14"/>
    <mergeCell ref="CH14:CI14"/>
    <mergeCell ref="CF15:CG15"/>
    <mergeCell ref="CH15:CI15"/>
    <mergeCell ref="CD15:CE15"/>
    <mergeCell ref="CF18:CG18"/>
    <mergeCell ref="CH18:CI18"/>
    <mergeCell ref="CD18:CE18"/>
    <mergeCell ref="CD13:CE13"/>
    <mergeCell ref="CF13:CG13"/>
    <mergeCell ref="CH13:CI13"/>
    <mergeCell ref="CD19:CE19"/>
    <mergeCell ref="CF19:CG19"/>
    <mergeCell ref="CH19:CI19"/>
    <mergeCell ref="CD17:CE17"/>
    <mergeCell ref="CF17:CG17"/>
    <mergeCell ref="Z16:AC16"/>
    <mergeCell ref="BZ12:CA12"/>
    <mergeCell ref="BT12:BU12"/>
    <mergeCell ref="BV14:BW14"/>
    <mergeCell ref="BX14:BY14"/>
    <mergeCell ref="BZ14:CA14"/>
    <mergeCell ref="Z14:AC14"/>
    <mergeCell ref="Z15:AC15"/>
    <mergeCell ref="BZ15:CA15"/>
    <mergeCell ref="BO13:BQ13"/>
    <mergeCell ref="BR13:BS13"/>
    <mergeCell ref="BT13:BU13"/>
    <mergeCell ref="BV13:BW13"/>
    <mergeCell ref="BO12:BQ12"/>
    <mergeCell ref="BR12:BS12"/>
    <mergeCell ref="BR14:BS14"/>
    <mergeCell ref="BT14:BU14"/>
    <mergeCell ref="BT15:BU15"/>
    <mergeCell ref="BO15:BQ15"/>
    <mergeCell ref="BR15:BS15"/>
    <mergeCell ref="BT19:BU19"/>
    <mergeCell ref="BV19:BW19"/>
    <mergeCell ref="CB14:CC14"/>
    <mergeCell ref="BX13:BY13"/>
    <mergeCell ref="CB13:CC13"/>
    <mergeCell ref="BT16:BU16"/>
    <mergeCell ref="BV16:BW16"/>
    <mergeCell ref="BR19:BS19"/>
    <mergeCell ref="CB12:CC12"/>
    <mergeCell ref="BV12:BW12"/>
    <mergeCell ref="W19:Y19"/>
    <mergeCell ref="W18:Y18"/>
    <mergeCell ref="CN20:CO20"/>
    <mergeCell ref="BR23:BW23"/>
    <mergeCell ref="BX23:CC23"/>
    <mergeCell ref="CD23:CI23"/>
    <mergeCell ref="CJ23:CO23"/>
    <mergeCell ref="BZ20:CA20"/>
    <mergeCell ref="CB20:CC20"/>
    <mergeCell ref="CD20:CE20"/>
    <mergeCell ref="CF20:CG20"/>
    <mergeCell ref="CH20:CI20"/>
    <mergeCell ref="CJ20:CK20"/>
    <mergeCell ref="BR20:BS20"/>
    <mergeCell ref="BT20:BU20"/>
    <mergeCell ref="BV20:BW20"/>
    <mergeCell ref="BX20:BY20"/>
    <mergeCell ref="CL20:CM20"/>
    <mergeCell ref="BX18:BY18"/>
    <mergeCell ref="BZ18:CA18"/>
    <mergeCell ref="CB18:CC18"/>
    <mergeCell ref="Z18:AC18"/>
    <mergeCell ref="Z19:AC19"/>
    <mergeCell ref="BZ19:CA19"/>
    <mergeCell ref="CP12:CR23"/>
    <mergeCell ref="BO32:CL32"/>
    <mergeCell ref="CK34:CM34"/>
    <mergeCell ref="BT34:BU34"/>
    <mergeCell ref="BV34:BX34"/>
    <mergeCell ref="BY34:CA34"/>
    <mergeCell ref="CB34:CD34"/>
    <mergeCell ref="BQ34:BS34"/>
    <mergeCell ref="CE34:CG34"/>
    <mergeCell ref="CH34:CJ34"/>
    <mergeCell ref="CQ32:CU32"/>
    <mergeCell ref="BL23:BP23"/>
    <mergeCell ref="BL24:BW24"/>
    <mergeCell ref="BL25:BW25"/>
    <mergeCell ref="BL26:BW26"/>
    <mergeCell ref="CB19:CC19"/>
    <mergeCell ref="BX19:BY19"/>
    <mergeCell ref="BO18:BQ18"/>
    <mergeCell ref="BR18:BS18"/>
    <mergeCell ref="BT18:BU18"/>
    <mergeCell ref="BX16:BY16"/>
    <mergeCell ref="BL27:BW27"/>
    <mergeCell ref="BO34:BP34"/>
    <mergeCell ref="BX17:BY17"/>
    <mergeCell ref="DZ32:ED32"/>
    <mergeCell ref="CP8:CR11"/>
    <mergeCell ref="DW8:DZ8"/>
    <mergeCell ref="CB37:CD37"/>
    <mergeCell ref="CE37:CG37"/>
    <mergeCell ref="BQ36:BS36"/>
    <mergeCell ref="BT36:BU36"/>
    <mergeCell ref="BV36:BX36"/>
    <mergeCell ref="BY36:CA36"/>
    <mergeCell ref="CD16:CE16"/>
    <mergeCell ref="CF16:CG16"/>
    <mergeCell ref="CH16:CI16"/>
    <mergeCell ref="CH17:CI17"/>
    <mergeCell ref="BT17:BU17"/>
    <mergeCell ref="BV17:BW17"/>
    <mergeCell ref="BV18:BW18"/>
    <mergeCell ref="BX15:BY15"/>
    <mergeCell ref="BO16:BQ16"/>
    <mergeCell ref="CB15:CC15"/>
    <mergeCell ref="BV15:BW15"/>
    <mergeCell ref="BR16:BS16"/>
    <mergeCell ref="BZ16:CA16"/>
    <mergeCell ref="CB16:CC16"/>
    <mergeCell ref="DS32:DW32"/>
    <mergeCell ref="CX32:DB32"/>
    <mergeCell ref="DE32:DI32"/>
    <mergeCell ref="DL32:DP32"/>
    <mergeCell ref="CH38:CJ38"/>
    <mergeCell ref="CK38:CM38"/>
    <mergeCell ref="CE36:CG36"/>
    <mergeCell ref="CH36:CJ36"/>
    <mergeCell ref="CK36:CM36"/>
    <mergeCell ref="BQ37:BS37"/>
    <mergeCell ref="BT37:BU37"/>
    <mergeCell ref="BQ35:BS35"/>
    <mergeCell ref="BT35:BU35"/>
    <mergeCell ref="BV35:BX35"/>
    <mergeCell ref="BY35:CA35"/>
    <mergeCell ref="CB35:CD35"/>
    <mergeCell ref="CE35:CG35"/>
    <mergeCell ref="CH35:CJ35"/>
    <mergeCell ref="CK35:CM35"/>
    <mergeCell ref="CK40:CM40"/>
    <mergeCell ref="CB36:CD36"/>
    <mergeCell ref="CH37:CJ37"/>
    <mergeCell ref="CK37:CM37"/>
    <mergeCell ref="BQ40:BS40"/>
    <mergeCell ref="BT40:BU40"/>
    <mergeCell ref="BV40:BX40"/>
    <mergeCell ref="BY40:CA40"/>
    <mergeCell ref="CB40:CD40"/>
    <mergeCell ref="BQ39:BS39"/>
    <mergeCell ref="BT39:BU39"/>
    <mergeCell ref="BV39:BX39"/>
    <mergeCell ref="BY39:CA39"/>
    <mergeCell ref="CB39:CD39"/>
    <mergeCell ref="BQ38:BS38"/>
    <mergeCell ref="BT38:BU38"/>
    <mergeCell ref="BV38:BX38"/>
    <mergeCell ref="BY38:CA38"/>
    <mergeCell ref="CB38:CD38"/>
    <mergeCell ref="CE38:CG38"/>
    <mergeCell ref="CH39:CJ39"/>
    <mergeCell ref="CK39:CM39"/>
    <mergeCell ref="BV37:BX37"/>
    <mergeCell ref="CK42:CM42"/>
    <mergeCell ref="BX43:BZ43"/>
    <mergeCell ref="CD44:CF44"/>
    <mergeCell ref="CG44:CI44"/>
    <mergeCell ref="CQ52:CU52"/>
    <mergeCell ref="CX52:DB52"/>
    <mergeCell ref="CH41:CJ41"/>
    <mergeCell ref="CK41:CM41"/>
    <mergeCell ref="BQ42:BS42"/>
    <mergeCell ref="BT42:BU42"/>
    <mergeCell ref="BV42:BX42"/>
    <mergeCell ref="BY42:CA42"/>
    <mergeCell ref="CB42:CD42"/>
    <mergeCell ref="CE42:CG42"/>
    <mergeCell ref="CH42:CJ42"/>
    <mergeCell ref="BQ41:BS41"/>
    <mergeCell ref="BT41:BU41"/>
    <mergeCell ref="BV41:BX41"/>
    <mergeCell ref="BY41:CA41"/>
    <mergeCell ref="CB41:CD41"/>
    <mergeCell ref="CE41:CG41"/>
    <mergeCell ref="CK55:CM55"/>
    <mergeCell ref="BQ56:BS56"/>
    <mergeCell ref="BT56:BU56"/>
    <mergeCell ref="BV56:BX56"/>
    <mergeCell ref="BY56:CA56"/>
    <mergeCell ref="CB56:CD56"/>
    <mergeCell ref="CE56:CG56"/>
    <mergeCell ref="CH56:CJ56"/>
    <mergeCell ref="CK56:CM56"/>
    <mergeCell ref="CK61:CM61"/>
    <mergeCell ref="DE52:DI52"/>
    <mergeCell ref="DL52:DP52"/>
    <mergeCell ref="DS52:DW52"/>
    <mergeCell ref="DZ52:ED52"/>
    <mergeCell ref="BQ54:BS54"/>
    <mergeCell ref="BT54:BU54"/>
    <mergeCell ref="BV54:BX54"/>
    <mergeCell ref="BY54:CA54"/>
    <mergeCell ref="CB54:CD54"/>
    <mergeCell ref="CE54:CG54"/>
    <mergeCell ref="CH54:CJ54"/>
    <mergeCell ref="CK54:CM54"/>
    <mergeCell ref="CK57:CM57"/>
    <mergeCell ref="CE58:CG58"/>
    <mergeCell ref="CH58:CJ58"/>
    <mergeCell ref="CK58:CM58"/>
    <mergeCell ref="BQ55:BS55"/>
    <mergeCell ref="BT55:BU55"/>
    <mergeCell ref="BV55:BX55"/>
    <mergeCell ref="BY55:CA55"/>
    <mergeCell ref="CB55:CD55"/>
    <mergeCell ref="CE55:CG55"/>
    <mergeCell ref="CH55:CJ55"/>
    <mergeCell ref="CK59:CM59"/>
    <mergeCell ref="BQ60:BS60"/>
    <mergeCell ref="BT60:BU60"/>
    <mergeCell ref="BV60:BX60"/>
    <mergeCell ref="BY60:CA60"/>
    <mergeCell ref="CB60:CD60"/>
    <mergeCell ref="CE60:CG60"/>
    <mergeCell ref="CH60:CJ60"/>
    <mergeCell ref="CK60:CM60"/>
    <mergeCell ref="BQ59:BS59"/>
    <mergeCell ref="BT59:BU59"/>
    <mergeCell ref="BV59:BX59"/>
    <mergeCell ref="BY59:CA59"/>
    <mergeCell ref="CB59:CD59"/>
    <mergeCell ref="CE59:CG59"/>
    <mergeCell ref="CK62:CM62"/>
    <mergeCell ref="CQ70:DA70"/>
    <mergeCell ref="BT72:BU72"/>
    <mergeCell ref="BV72:BX72"/>
    <mergeCell ref="BY72:CA72"/>
    <mergeCell ref="BQ62:BS62"/>
    <mergeCell ref="BT62:BU62"/>
    <mergeCell ref="BV62:BX62"/>
    <mergeCell ref="BY62:CA62"/>
    <mergeCell ref="CB62:CD62"/>
    <mergeCell ref="BO70:BS70"/>
    <mergeCell ref="BQ72:BS72"/>
    <mergeCell ref="CB72:CD72"/>
    <mergeCell ref="CE72:CG72"/>
    <mergeCell ref="CH72:CJ72"/>
    <mergeCell ref="CK72:CM72"/>
    <mergeCell ref="BO62:BP62"/>
    <mergeCell ref="BO72:BP72"/>
    <mergeCell ref="CE62:CG62"/>
    <mergeCell ref="BO20:BQ20"/>
    <mergeCell ref="BO19:BQ19"/>
    <mergeCell ref="BO14:BQ14"/>
    <mergeCell ref="BZ13:CA13"/>
    <mergeCell ref="BX12:BY12"/>
    <mergeCell ref="BB49:BD49"/>
    <mergeCell ref="AV50:AX50"/>
    <mergeCell ref="AV51:AX51"/>
    <mergeCell ref="CH62:CJ62"/>
    <mergeCell ref="CH59:CJ59"/>
    <mergeCell ref="CE57:CG57"/>
    <mergeCell ref="CH57:CJ57"/>
    <mergeCell ref="CB58:CD58"/>
    <mergeCell ref="BQ57:BS57"/>
    <mergeCell ref="BT57:BU57"/>
    <mergeCell ref="BV57:BX57"/>
    <mergeCell ref="BY57:CA57"/>
    <mergeCell ref="CB57:CD57"/>
    <mergeCell ref="CH61:CJ61"/>
    <mergeCell ref="CH40:CJ40"/>
    <mergeCell ref="BZ17:CA17"/>
    <mergeCell ref="CB17:CC17"/>
    <mergeCell ref="BO17:BQ17"/>
    <mergeCell ref="BR17:BS17"/>
    <mergeCell ref="CB61:CD61"/>
    <mergeCell ref="CE61:CG61"/>
    <mergeCell ref="CE39:CG39"/>
    <mergeCell ref="BO40:BP40"/>
    <mergeCell ref="BO41:BP41"/>
    <mergeCell ref="BO37:BP37"/>
    <mergeCell ref="BO38:BP38"/>
    <mergeCell ref="CE40:CG40"/>
    <mergeCell ref="AP6:AR7"/>
    <mergeCell ref="BO35:BP35"/>
    <mergeCell ref="BO36:BP36"/>
    <mergeCell ref="AT35:AU35"/>
    <mergeCell ref="AN42:AP42"/>
    <mergeCell ref="BY61:CA61"/>
    <mergeCell ref="BQ58:BS58"/>
    <mergeCell ref="BT58:BU58"/>
    <mergeCell ref="BV58:BX58"/>
    <mergeCell ref="BY58:CA58"/>
    <mergeCell ref="BY37:CA37"/>
    <mergeCell ref="AY48:BA48"/>
    <mergeCell ref="BB29:BD29"/>
    <mergeCell ref="AP30:AR30"/>
    <mergeCell ref="AV30:AX30"/>
    <mergeCell ref="BB30:BD30"/>
    <mergeCell ref="BO75:BP75"/>
    <mergeCell ref="BT77:BU77"/>
    <mergeCell ref="BV73:BX73"/>
    <mergeCell ref="BO42:BP42"/>
    <mergeCell ref="BV77:BX77"/>
    <mergeCell ref="BO39:BP39"/>
    <mergeCell ref="BX63:BZ63"/>
    <mergeCell ref="BT75:BU75"/>
    <mergeCell ref="BV75:BX75"/>
    <mergeCell ref="BY75:CA75"/>
    <mergeCell ref="BO76:BP76"/>
    <mergeCell ref="BO77:BP77"/>
    <mergeCell ref="BQ61:BS61"/>
    <mergeCell ref="BT61:BU61"/>
    <mergeCell ref="BV61:BX61"/>
    <mergeCell ref="CB75:CD75"/>
    <mergeCell ref="CE75:CG75"/>
    <mergeCell ref="CH75:CJ75"/>
    <mergeCell ref="CE73:CG73"/>
    <mergeCell ref="CH73:CJ73"/>
    <mergeCell ref="BO74:BP74"/>
    <mergeCell ref="A16:B16"/>
    <mergeCell ref="A17:B17"/>
    <mergeCell ref="A18:B18"/>
    <mergeCell ref="A19:B19"/>
    <mergeCell ref="AG34:AH34"/>
    <mergeCell ref="AG35:AH35"/>
    <mergeCell ref="AG36:AH36"/>
    <mergeCell ref="AG37:AH37"/>
    <mergeCell ref="AG38:AH38"/>
    <mergeCell ref="AG29:AI30"/>
    <mergeCell ref="AI34:AJ34"/>
    <mergeCell ref="AG31:AT31"/>
    <mergeCell ref="F16:H16"/>
    <mergeCell ref="I16:J16"/>
    <mergeCell ref="K16:M16"/>
    <mergeCell ref="N16:P16"/>
    <mergeCell ref="K17:M17"/>
    <mergeCell ref="N17:P17"/>
    <mergeCell ref="T18:V18"/>
    <mergeCell ref="Z17:AC17"/>
    <mergeCell ref="AC34:AE34"/>
    <mergeCell ref="BH75:BK75"/>
    <mergeCell ref="BD76:BG77"/>
    <mergeCell ref="BH76:BK77"/>
    <mergeCell ref="AS29:AU30"/>
    <mergeCell ref="AV29:AX29"/>
    <mergeCell ref="AY29:BA30"/>
    <mergeCell ref="AV35:AX35"/>
    <mergeCell ref="AY36:BA36"/>
    <mergeCell ref="AV34:AX34"/>
    <mergeCell ref="AS77:BC77"/>
    <mergeCell ref="W42:Y42"/>
    <mergeCell ref="AG47:AH47"/>
    <mergeCell ref="AB44:AE44"/>
    <mergeCell ref="AV42:AX42"/>
    <mergeCell ref="AQ42:AS42"/>
    <mergeCell ref="AT38:AU38"/>
    <mergeCell ref="AT39:AU39"/>
    <mergeCell ref="AT40:AU40"/>
    <mergeCell ref="AT41:AU41"/>
    <mergeCell ref="AT42:AU42"/>
    <mergeCell ref="AG43:AK43"/>
    <mergeCell ref="F19:H19"/>
    <mergeCell ref="I19:J19"/>
    <mergeCell ref="AK41:AM41"/>
    <mergeCell ref="AC38:AE38"/>
    <mergeCell ref="AJ29:AL30"/>
    <mergeCell ref="AM29:AO30"/>
    <mergeCell ref="AP29:AR29"/>
    <mergeCell ref="AK34:AM34"/>
    <mergeCell ref="AN34:AP34"/>
    <mergeCell ref="AQ34:AS34"/>
    <mergeCell ref="AI40:AJ40"/>
    <mergeCell ref="AN37:AP37"/>
    <mergeCell ref="AN38:AP38"/>
    <mergeCell ref="AN39:AP39"/>
    <mergeCell ref="AN40:AP40"/>
    <mergeCell ref="Q39:S39"/>
    <mergeCell ref="Q40:S40"/>
    <mergeCell ref="Q41:S41"/>
    <mergeCell ref="AQ38:AS38"/>
    <mergeCell ref="AQ39:AS39"/>
    <mergeCell ref="AQ40:AS40"/>
    <mergeCell ref="AQ41:AS41"/>
    <mergeCell ref="W41:Y41"/>
    <mergeCell ref="W35:Y35"/>
    <mergeCell ref="B42:D42"/>
    <mergeCell ref="AI47:AJ47"/>
    <mergeCell ref="W39:Y39"/>
    <mergeCell ref="Z41:AB41"/>
    <mergeCell ref="Z42:AB42"/>
    <mergeCell ref="N39:P39"/>
    <mergeCell ref="AG39:AH39"/>
    <mergeCell ref="AS75:BC76"/>
    <mergeCell ref="BD75:BG75"/>
    <mergeCell ref="AV39:AX39"/>
    <mergeCell ref="T39:V39"/>
    <mergeCell ref="T40:V40"/>
    <mergeCell ref="T41:V41"/>
    <mergeCell ref="K39:M39"/>
    <mergeCell ref="K40:M40"/>
    <mergeCell ref="N40:P40"/>
    <mergeCell ref="AI54:AJ54"/>
    <mergeCell ref="AK54:AM54"/>
    <mergeCell ref="AN54:AP54"/>
    <mergeCell ref="K42:M42"/>
    <mergeCell ref="E39:G39"/>
    <mergeCell ref="B39:D39"/>
    <mergeCell ref="B40:D40"/>
    <mergeCell ref="B41:D41"/>
    <mergeCell ref="A81:B81"/>
    <mergeCell ref="A82:B82"/>
    <mergeCell ref="A83:B83"/>
    <mergeCell ref="C77:D77"/>
    <mergeCell ref="C78:D78"/>
    <mergeCell ref="C79:D79"/>
    <mergeCell ref="C80:D80"/>
    <mergeCell ref="C81:D81"/>
    <mergeCell ref="A44:V44"/>
    <mergeCell ref="E78:G78"/>
    <mergeCell ref="E77:G77"/>
    <mergeCell ref="B104:F104"/>
    <mergeCell ref="G104:I104"/>
    <mergeCell ref="K104:N104"/>
    <mergeCell ref="O104:Q104"/>
    <mergeCell ref="S104:Y104"/>
    <mergeCell ref="Z104:AC104"/>
    <mergeCell ref="CH80:CJ80"/>
    <mergeCell ref="AG79:BK79"/>
    <mergeCell ref="BO80:BP80"/>
    <mergeCell ref="E79:G79"/>
    <mergeCell ref="E80:G80"/>
    <mergeCell ref="C82:D82"/>
    <mergeCell ref="C83:D83"/>
    <mergeCell ref="A79:B79"/>
    <mergeCell ref="A80:B80"/>
    <mergeCell ref="BT80:BU80"/>
    <mergeCell ref="BV80:BX80"/>
    <mergeCell ref="BY80:CA80"/>
    <mergeCell ref="CB80:CD80"/>
    <mergeCell ref="CE80:CG80"/>
    <mergeCell ref="BQ80:BS80"/>
    <mergeCell ref="E81:G81"/>
    <mergeCell ref="E82:G82"/>
    <mergeCell ref="E83:G83"/>
    <mergeCell ref="CE74:CG74"/>
    <mergeCell ref="BH74:BK74"/>
    <mergeCell ref="BT78:BU78"/>
    <mergeCell ref="BV78:BX78"/>
    <mergeCell ref="BY78:CA78"/>
    <mergeCell ref="CB78:CD78"/>
    <mergeCell ref="CE78:CG78"/>
    <mergeCell ref="BQ73:BS73"/>
    <mergeCell ref="BQ74:BS74"/>
    <mergeCell ref="BQ75:BS75"/>
    <mergeCell ref="BT74:BU74"/>
    <mergeCell ref="BV74:BX74"/>
    <mergeCell ref="BY74:CA74"/>
    <mergeCell ref="CB74:CD74"/>
    <mergeCell ref="BT76:BU76"/>
    <mergeCell ref="BV76:BX76"/>
    <mergeCell ref="BY76:CA76"/>
    <mergeCell ref="CB76:CD76"/>
    <mergeCell ref="CE76:CG76"/>
    <mergeCell ref="BT73:BU73"/>
    <mergeCell ref="BY73:CA73"/>
    <mergeCell ref="CB73:CD73"/>
    <mergeCell ref="BO73:BP73"/>
    <mergeCell ref="AS78:BK78"/>
    <mergeCell ref="BO78:BP78"/>
    <mergeCell ref="BV79:BX79"/>
    <mergeCell ref="BY79:CA79"/>
    <mergeCell ref="CB79:CD79"/>
    <mergeCell ref="CE79:CG79"/>
    <mergeCell ref="CH79:CJ79"/>
    <mergeCell ref="BY77:CA77"/>
    <mergeCell ref="CB77:CD77"/>
    <mergeCell ref="CE77:CG77"/>
    <mergeCell ref="BO79:BP79"/>
    <mergeCell ref="DB73:DC73"/>
    <mergeCell ref="DB74:DC74"/>
    <mergeCell ref="DB75:DC75"/>
    <mergeCell ref="CK79:CM79"/>
    <mergeCell ref="CK73:CM73"/>
    <mergeCell ref="CK75:CM75"/>
    <mergeCell ref="CH76:CJ76"/>
    <mergeCell ref="CK76:CM76"/>
    <mergeCell ref="CH77:CJ77"/>
    <mergeCell ref="CK77:CM77"/>
    <mergeCell ref="CH74:CJ74"/>
    <mergeCell ref="CK74:CM74"/>
    <mergeCell ref="DB81:DC81"/>
    <mergeCell ref="BO52:BV52"/>
    <mergeCell ref="BO54:BP54"/>
    <mergeCell ref="BO55:BP55"/>
    <mergeCell ref="BO56:BP56"/>
    <mergeCell ref="BO57:BP57"/>
    <mergeCell ref="BO58:BP58"/>
    <mergeCell ref="BO59:BP59"/>
    <mergeCell ref="BO60:BP60"/>
    <mergeCell ref="BO61:BP61"/>
    <mergeCell ref="DB76:DC76"/>
    <mergeCell ref="DB77:DC77"/>
    <mergeCell ref="DB78:DC78"/>
    <mergeCell ref="DB79:DC79"/>
    <mergeCell ref="DB80:DC80"/>
    <mergeCell ref="DB70:DC72"/>
    <mergeCell ref="BQ76:BS76"/>
    <mergeCell ref="BQ77:BS77"/>
    <mergeCell ref="BQ78:BS78"/>
    <mergeCell ref="BQ79:BS79"/>
    <mergeCell ref="CK80:CM80"/>
    <mergeCell ref="CH78:CJ78"/>
    <mergeCell ref="CK78:CM78"/>
    <mergeCell ref="BT79:BU79"/>
    <mergeCell ref="AY35:BA35"/>
    <mergeCell ref="AT36:AU36"/>
    <mergeCell ref="AQ36:AS36"/>
    <mergeCell ref="AT34:AU34"/>
    <mergeCell ref="AI37:AJ37"/>
    <mergeCell ref="AI38:AJ38"/>
    <mergeCell ref="AI39:AJ39"/>
    <mergeCell ref="Q42:S42"/>
    <mergeCell ref="AC37:AE37"/>
    <mergeCell ref="AY40:BA40"/>
    <mergeCell ref="AT37:AU37"/>
    <mergeCell ref="AQ37:AS37"/>
    <mergeCell ref="AK37:AM37"/>
    <mergeCell ref="AK38:AM38"/>
    <mergeCell ref="AK39:AM39"/>
    <mergeCell ref="AK40:AM40"/>
    <mergeCell ref="AC39:AE39"/>
    <mergeCell ref="AC40:AE40"/>
    <mergeCell ref="AC41:AE41"/>
    <mergeCell ref="AI42:AJ42"/>
    <mergeCell ref="AK42:AM42"/>
    <mergeCell ref="AG40:AH40"/>
    <mergeCell ref="AG41:AH41"/>
    <mergeCell ref="AG42:AH42"/>
    <mergeCell ref="AV36:AX36"/>
    <mergeCell ref="AV37:AX37"/>
    <mergeCell ref="AV38:AX38"/>
    <mergeCell ref="W36:Y36"/>
    <mergeCell ref="AI36:AJ36"/>
    <mergeCell ref="AN36:AP36"/>
    <mergeCell ref="AK36:AM36"/>
    <mergeCell ref="BH45:BK45"/>
    <mergeCell ref="BF43:BG43"/>
    <mergeCell ref="AM44:AT44"/>
    <mergeCell ref="AU44:AW44"/>
    <mergeCell ref="AY44:BF44"/>
    <mergeCell ref="BH44:BK44"/>
    <mergeCell ref="AG44:AK44"/>
    <mergeCell ref="AL43:AN43"/>
    <mergeCell ref="AP43:AS43"/>
    <mergeCell ref="AT43:AV43"/>
    <mergeCell ref="AU45:AW45"/>
    <mergeCell ref="AY43:BE43"/>
    <mergeCell ref="BH43:BK43"/>
    <mergeCell ref="BB36:BD36"/>
    <mergeCell ref="AY42:BA42"/>
    <mergeCell ref="AV40:AX40"/>
    <mergeCell ref="AY39:BA39"/>
    <mergeCell ref="AN41:AP41"/>
    <mergeCell ref="AY37:BA37"/>
    <mergeCell ref="AY38:BA38"/>
    <mergeCell ref="AY41:BA41"/>
    <mergeCell ref="C15:E15"/>
    <mergeCell ref="C16:E16"/>
    <mergeCell ref="C17:E17"/>
    <mergeCell ref="C18:E18"/>
    <mergeCell ref="C19:E19"/>
    <mergeCell ref="BB34:BD34"/>
    <mergeCell ref="AY34:BA34"/>
    <mergeCell ref="AI35:AJ35"/>
    <mergeCell ref="AN35:AP35"/>
    <mergeCell ref="AQ35:AS35"/>
    <mergeCell ref="AK35:AM35"/>
    <mergeCell ref="BB35:BD35"/>
    <mergeCell ref="W37:Y37"/>
    <mergeCell ref="W38:Y38"/>
    <mergeCell ref="W40:Y40"/>
    <mergeCell ref="AI41:AJ41"/>
    <mergeCell ref="AQ48:AS48"/>
    <mergeCell ref="AT48:AU48"/>
    <mergeCell ref="BB37:BD37"/>
    <mergeCell ref="BB38:BD38"/>
    <mergeCell ref="BB39:BD39"/>
    <mergeCell ref="BB40:BD40"/>
    <mergeCell ref="BB41:BD41"/>
    <mergeCell ref="BB42:BD42"/>
    <mergeCell ref="E41:G41"/>
    <mergeCell ref="E42:G42"/>
    <mergeCell ref="AV41:AX41"/>
    <mergeCell ref="AV47:AX47"/>
    <mergeCell ref="E40:G40"/>
    <mergeCell ref="BB51:BD51"/>
    <mergeCell ref="BB52:BD52"/>
    <mergeCell ref="BB55:BD55"/>
    <mergeCell ref="AM57:AT57"/>
    <mergeCell ref="AU57:AW57"/>
    <mergeCell ref="AY57:BF57"/>
    <mergeCell ref="BH57:BK57"/>
    <mergeCell ref="BF56:BG56"/>
    <mergeCell ref="AK50:AM50"/>
    <mergeCell ref="AN50:AP50"/>
    <mergeCell ref="AQ50:AS50"/>
    <mergeCell ref="AT50:AU50"/>
    <mergeCell ref="BH56:BK56"/>
    <mergeCell ref="AL56:AN56"/>
    <mergeCell ref="AP56:AS56"/>
    <mergeCell ref="AT56:AV56"/>
    <mergeCell ref="AY56:BE56"/>
    <mergeCell ref="AN53:AP53"/>
    <mergeCell ref="AQ53:AS53"/>
    <mergeCell ref="AT53:AU53"/>
    <mergeCell ref="AG56:AK56"/>
    <mergeCell ref="AG53:AH53"/>
    <mergeCell ref="AG54:AH54"/>
    <mergeCell ref="AG55:AH55"/>
    <mergeCell ref="AY64:BA64"/>
    <mergeCell ref="BH58:BK58"/>
    <mergeCell ref="AG60:AH60"/>
    <mergeCell ref="AI60:AJ60"/>
    <mergeCell ref="AG68:AH68"/>
    <mergeCell ref="AI65:AJ65"/>
    <mergeCell ref="AI66:AJ66"/>
    <mergeCell ref="AI67:AJ67"/>
    <mergeCell ref="AI68:AJ68"/>
    <mergeCell ref="AN68:AP68"/>
    <mergeCell ref="AQ68:AS68"/>
    <mergeCell ref="AK65:AM65"/>
    <mergeCell ref="AN65:AP65"/>
    <mergeCell ref="AQ65:AS65"/>
    <mergeCell ref="AK66:AM66"/>
    <mergeCell ref="AN66:AP66"/>
    <mergeCell ref="AY61:BA61"/>
    <mergeCell ref="AG65:AH65"/>
    <mergeCell ref="BB63:BD63"/>
    <mergeCell ref="AK62:AM62"/>
    <mergeCell ref="A77:B77"/>
    <mergeCell ref="A78:B78"/>
    <mergeCell ref="AG49:AH49"/>
    <mergeCell ref="AG50:AH50"/>
    <mergeCell ref="AG51:AH51"/>
    <mergeCell ref="AY55:BA55"/>
    <mergeCell ref="AY53:BA53"/>
    <mergeCell ref="AU58:AW58"/>
    <mergeCell ref="AV60:AX60"/>
    <mergeCell ref="AK60:AM60"/>
    <mergeCell ref="AN60:AP60"/>
    <mergeCell ref="AQ60:AS60"/>
    <mergeCell ref="AT60:AU60"/>
    <mergeCell ref="AI51:AJ51"/>
    <mergeCell ref="AK51:AM51"/>
    <mergeCell ref="AN51:AP51"/>
    <mergeCell ref="AN52:AP52"/>
    <mergeCell ref="AQ52:AS52"/>
    <mergeCell ref="AY69:BE69"/>
    <mergeCell ref="BB68:BD68"/>
    <mergeCell ref="AY68:BA68"/>
    <mergeCell ref="BB65:BD65"/>
    <mergeCell ref="AY65:BA65"/>
    <mergeCell ref="BB66:BD66"/>
    <mergeCell ref="AN49:AP49"/>
    <mergeCell ref="AQ49:AS49"/>
    <mergeCell ref="AK53:AM53"/>
    <mergeCell ref="AK68:AM68"/>
    <mergeCell ref="AG69:AK69"/>
    <mergeCell ref="AL69:AN69"/>
    <mergeCell ref="AP69:AS69"/>
    <mergeCell ref="AT69:AV69"/>
    <mergeCell ref="AN62:AP62"/>
    <mergeCell ref="AQ66:AS66"/>
    <mergeCell ref="AK67:AM67"/>
    <mergeCell ref="AN67:AP67"/>
    <mergeCell ref="AQ67:AS67"/>
    <mergeCell ref="AG52:AH52"/>
    <mergeCell ref="AI49:AJ49"/>
    <mergeCell ref="AV53:AX53"/>
    <mergeCell ref="AT65:AU65"/>
    <mergeCell ref="AT66:AU66"/>
    <mergeCell ref="AT67:AU67"/>
    <mergeCell ref="AT68:AU68"/>
    <mergeCell ref="AV54:AX54"/>
    <mergeCell ref="AG57:AK57"/>
    <mergeCell ref="AM70:AT70"/>
    <mergeCell ref="AV63:AX63"/>
    <mergeCell ref="AY63:BA63"/>
    <mergeCell ref="AQ62:AS62"/>
    <mergeCell ref="AG48:AH48"/>
    <mergeCell ref="AT49:AU49"/>
    <mergeCell ref="AY54:BA54"/>
    <mergeCell ref="AY51:BA51"/>
    <mergeCell ref="AN61:AP61"/>
    <mergeCell ref="AQ61:AS61"/>
    <mergeCell ref="AT61:AU61"/>
    <mergeCell ref="AY52:BA52"/>
    <mergeCell ref="AY49:BA49"/>
    <mergeCell ref="AY50:BA50"/>
    <mergeCell ref="AQ51:AS51"/>
    <mergeCell ref="AT51:AU51"/>
    <mergeCell ref="AT52:AU52"/>
    <mergeCell ref="AI52:AJ52"/>
    <mergeCell ref="AK52:AM52"/>
    <mergeCell ref="AQ54:AS54"/>
    <mergeCell ref="AI64:AJ64"/>
    <mergeCell ref="AT54:AU54"/>
    <mergeCell ref="AY60:BA60"/>
    <mergeCell ref="AY67:BA67"/>
    <mergeCell ref="AI48:AJ48"/>
    <mergeCell ref="AT47:AU47"/>
    <mergeCell ref="BB47:BD47"/>
    <mergeCell ref="BB54:BD54"/>
    <mergeCell ref="AT55:AU55"/>
    <mergeCell ref="AQ55:AS55"/>
    <mergeCell ref="AK49:AM49"/>
    <mergeCell ref="BB61:BD61"/>
    <mergeCell ref="AK48:AM48"/>
    <mergeCell ref="AN48:AP48"/>
    <mergeCell ref="BB48:BD48"/>
    <mergeCell ref="AY47:BA47"/>
    <mergeCell ref="AK47:AM47"/>
    <mergeCell ref="AN47:AP47"/>
    <mergeCell ref="AQ47:AS47"/>
    <mergeCell ref="BB50:BD50"/>
    <mergeCell ref="AI55:AJ55"/>
    <mergeCell ref="AK55:AM55"/>
    <mergeCell ref="AV52:AX52"/>
    <mergeCell ref="AV55:AX55"/>
    <mergeCell ref="AT64:AU64"/>
    <mergeCell ref="BB53:BD53"/>
    <mergeCell ref="A5:AE5"/>
    <mergeCell ref="BB67:BD67"/>
    <mergeCell ref="AH33:AR33"/>
    <mergeCell ref="AH46:AT46"/>
    <mergeCell ref="AH59:BA59"/>
    <mergeCell ref="AG61:AH61"/>
    <mergeCell ref="AI61:AJ61"/>
    <mergeCell ref="AK61:AM61"/>
    <mergeCell ref="AC42:AE42"/>
    <mergeCell ref="AN55:AP55"/>
    <mergeCell ref="AG66:AH66"/>
    <mergeCell ref="AG67:AH67"/>
    <mergeCell ref="AI53:AJ53"/>
    <mergeCell ref="AV61:AX61"/>
    <mergeCell ref="AG62:AH62"/>
    <mergeCell ref="AG63:AH63"/>
    <mergeCell ref="AG64:AH64"/>
    <mergeCell ref="AI62:AJ62"/>
    <mergeCell ref="AI63:AJ63"/>
    <mergeCell ref="AG13:AI13"/>
    <mergeCell ref="AJ13:AN13"/>
    <mergeCell ref="AO13:AQ13"/>
    <mergeCell ref="AR13:AS13"/>
    <mergeCell ref="BB60:BD60"/>
    <mergeCell ref="BF69:BG69"/>
    <mergeCell ref="BH69:BK69"/>
    <mergeCell ref="AY70:BF70"/>
    <mergeCell ref="BH70:BK70"/>
    <mergeCell ref="AG70:AK70"/>
    <mergeCell ref="AK63:AM63"/>
    <mergeCell ref="AV62:AX62"/>
    <mergeCell ref="AN63:AP63"/>
    <mergeCell ref="AQ63:AS63"/>
    <mergeCell ref="AK64:AM64"/>
    <mergeCell ref="AN64:AP64"/>
    <mergeCell ref="AQ64:AS64"/>
    <mergeCell ref="AV64:AX64"/>
    <mergeCell ref="AV66:AX66"/>
    <mergeCell ref="AV67:AX67"/>
    <mergeCell ref="AV68:AX68"/>
    <mergeCell ref="AV65:AX65"/>
    <mergeCell ref="AU70:AW70"/>
    <mergeCell ref="AT62:AU62"/>
    <mergeCell ref="AT63:AU63"/>
    <mergeCell ref="AY62:BA62"/>
    <mergeCell ref="AY66:BA66"/>
    <mergeCell ref="BB62:BD62"/>
    <mergeCell ref="BB64:BD64"/>
  </mergeCells>
  <phoneticPr fontId="1"/>
  <conditionalFormatting sqref="G96:AC103 H77:AA78 E77:E83 BB59:BG59 BB61 BB63:BB68 H79:J79 AF74:AF75 AD77:AE78 AF56 BJ59:BK59 AC85:AE86 AF82:AF88 AG83:BC89">
    <cfRule type="expression" dxfId="3" priority="9">
      <formula>NOT(E56="")</formula>
    </cfRule>
  </conditionalFormatting>
  <conditionalFormatting sqref="H77:H79">
    <cfRule type="expression" dxfId="2" priority="8">
      <formula>NOT(H77="")</formula>
    </cfRule>
  </conditionalFormatting>
  <conditionalFormatting sqref="N77:N78">
    <cfRule type="expression" dxfId="1" priority="7">
      <formula>NOT(N77="")</formula>
    </cfRule>
  </conditionalFormatting>
  <conditionalFormatting sqref="N12:P19">
    <cfRule type="expression" dxfId="0" priority="27">
      <formula>AND(N12=0,F12="")</formula>
    </cfRule>
  </conditionalFormatting>
  <dataValidations count="2">
    <dataValidation type="list" allowBlank="1" showInputMessage="1" showErrorMessage="1" sqref="C12:E12" xr:uid="{00000000-0002-0000-0000-000000000000}">
      <formula1>" ,世帯主,擬制世帯主"</formula1>
    </dataValidation>
    <dataValidation type="list" allowBlank="1" showInputMessage="1" showErrorMessage="1" sqref="C13:E19" xr:uid="{7299FD8D-0D84-48C1-9DA0-101C9878D057}">
      <formula1>"　,被保険者"</formula1>
    </dataValidation>
  </dataValidations>
  <printOptions horizontalCentered="1" verticalCentered="1"/>
  <pageMargins left="0.15748031496062992" right="0.15748031496062992" top="0.15748031496062992" bottom="0.15748031496062992"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試算</vt:lpstr>
      <vt:lpstr>試算!Print_Area</vt:lpstr>
      <vt:lpstr>試算!軽減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小田内 勝也</dc:creator>
  <cp:lastModifiedBy>秋津 良平</cp:lastModifiedBy>
  <cp:lastPrinted>2025-03-24T02:13:33Z</cp:lastPrinted>
  <dcterms:created xsi:type="dcterms:W3CDTF">2021-11-30T05:42:50Z</dcterms:created>
  <dcterms:modified xsi:type="dcterms:W3CDTF">2025-04-17T04:23:41Z</dcterms:modified>
</cp:coreProperties>
</file>