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updateLinks="never"/>
  <mc:AlternateContent xmlns:mc="http://schemas.openxmlformats.org/markup-compatibility/2006">
    <mc:Choice Requires="x15">
      <x15ac:absPath xmlns:x15ac="http://schemas.microsoft.com/office/spreadsheetml/2010/11/ac" url="G:\共有ドライブ\stc_地方創生支援\02_公会計\01_顧問・支援\3789_常陸太田市\R6年度\■報告書\4_一般等全体財務書類\"/>
    </mc:Choice>
  </mc:AlternateContent>
  <xr:revisionPtr revIDLastSave="0" documentId="13_ncr:1_{4FD5EC2F-9E19-4A0F-A1E6-385B8E2F632A}" xr6:coauthVersionLast="47" xr6:coauthVersionMax="47" xr10:uidLastSave="{00000000-0000-0000-0000-000000000000}"/>
  <bookViews>
    <workbookView xWindow="28680" yWindow="-120" windowWidth="29040" windowHeight="15720" tabRatio="795" firstSheet="2" activeTab="6" xr2:uid="{00000000-000D-0000-FFFF-FFFF00000000}"/>
  </bookViews>
  <sheets>
    <sheet name="基礎情報" sheetId="14" state="hidden" r:id="rId1"/>
    <sheet name="四表" sheetId="21" state="hidden" r:id="rId2"/>
    <sheet name="資産項目の明細" sheetId="15" r:id="rId3"/>
    <sheet name="投資及び出資金の明細" sheetId="1" r:id="rId4"/>
    <sheet name="基金の明細" sheetId="2" r:id="rId5"/>
    <sheet name="貸付金の明細" sheetId="3" r:id="rId6"/>
    <sheet name="長期延滞債権の明細" sheetId="4" r:id="rId7"/>
    <sheet name="未収金の明細" sheetId="5" r:id="rId8"/>
    <sheet name="地方債の明細" sheetId="6" r:id="rId9"/>
    <sheet name="引当金の明細" sheetId="10" r:id="rId10"/>
    <sheet name="補助金等の明細" sheetId="11" r:id="rId11"/>
    <sheet name="財源の明細" sheetId="12" r:id="rId12"/>
    <sheet name="財源情報の明細" sheetId="17" r:id="rId13"/>
    <sheet name="資金の明細" sheetId="13" r:id="rId14"/>
  </sheets>
  <definedNames>
    <definedName name="AS2DocOpenMode" hidden="1">"AS2DocumentEdit"</definedName>
    <definedName name="_xlnm.Print_Area" localSheetId="9">引当金の明細!$A$1:$F$12</definedName>
    <definedName name="_xlnm.Print_Area" localSheetId="4">基金の明細!$A$1:$G$37</definedName>
    <definedName name="_xlnm.Print_Area" localSheetId="11">財源の明細!$A$1:$E$72</definedName>
    <definedName name="_xlnm.Print_Area" localSheetId="12">財源情報の明細!$A$1:$F$12</definedName>
    <definedName name="_xlnm.Print_Area" localSheetId="2">資産項目の明細!$A$1:$R$49</definedName>
    <definedName name="_xlnm.Print_Area" localSheetId="5">貸付金の明細!$A$1:$F$19</definedName>
    <definedName name="_xlnm.Print_Area" localSheetId="8">地方債の明細!$A$1:$K$51</definedName>
    <definedName name="_xlnm.Print_Area" localSheetId="6">長期延滞債権の明細!$A$1:$C$30</definedName>
    <definedName name="_xlnm.Print_Area" localSheetId="3">投資及び出資金の明細!$A$1:$K$39</definedName>
    <definedName name="_xlnm.Print_Area" localSheetId="10">補助金等の明細!$A$1:$E$43</definedName>
    <definedName name="_xlnm.Print_Area" localSheetId="7">未収金の明細!$A$1:$C$41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1" i="17" l="1"/>
  <c r="D9" i="17" l="1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7" i="2"/>
  <c r="L19" i="6" l="1"/>
  <c r="Q45" i="12" l="1"/>
  <c r="Q44" i="12"/>
  <c r="Q47" i="12"/>
  <c r="E53" i="12" s="1"/>
  <c r="Q46" i="12"/>
  <c r="E52" i="12" s="1"/>
  <c r="E57" i="12"/>
  <c r="E50" i="12"/>
  <c r="E49" i="12" l="1"/>
  <c r="I22" i="1" l="1"/>
  <c r="M16" i="1" l="1"/>
  <c r="Z18" i="15"/>
  <c r="L25" i="6" l="1"/>
  <c r="L21" i="6"/>
  <c r="O42" i="12"/>
  <c r="C19" i="17" l="1"/>
  <c r="J47" i="12" l="1"/>
  <c r="E44" i="12"/>
  <c r="E33" i="12"/>
  <c r="K42" i="12" s="1"/>
  <c r="E32" i="12"/>
  <c r="J42" i="12" s="1"/>
  <c r="F67" i="12"/>
  <c r="E43" i="12" l="1"/>
  <c r="E34" i="12"/>
  <c r="C40" i="5"/>
  <c r="F35" i="2" l="1"/>
  <c r="G37" i="2"/>
  <c r="F32" i="2"/>
  <c r="F34" i="2"/>
  <c r="E23" i="12"/>
  <c r="E26" i="12"/>
  <c r="E29" i="12"/>
  <c r="L9" i="6" l="1"/>
  <c r="L10" i="6"/>
  <c r="L11" i="6"/>
  <c r="L12" i="6"/>
  <c r="L13" i="6"/>
  <c r="L14" i="6"/>
  <c r="L15" i="6"/>
  <c r="L16" i="6"/>
  <c r="L17" i="6"/>
  <c r="L18" i="6"/>
  <c r="L20" i="6"/>
  <c r="L22" i="6"/>
  <c r="L23" i="6"/>
  <c r="L24" i="6"/>
  <c r="L26" i="6"/>
  <c r="L27" i="6"/>
  <c r="L8" i="6"/>
  <c r="M15" i="1"/>
  <c r="J20" i="1"/>
  <c r="J21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F22" i="1"/>
  <c r="G14" i="1"/>
  <c r="E14" i="1"/>
  <c r="G13" i="1"/>
  <c r="E13" i="1"/>
  <c r="G12" i="1"/>
  <c r="E12" i="1"/>
  <c r="B16" i="1"/>
  <c r="N16" i="1" s="1"/>
  <c r="C16" i="1"/>
  <c r="D16" i="1"/>
  <c r="F16" i="1"/>
  <c r="I16" i="1"/>
  <c r="J16" i="1"/>
  <c r="N15" i="1" l="1"/>
  <c r="E16" i="1"/>
  <c r="H14" i="1"/>
  <c r="H12" i="1"/>
  <c r="H13" i="1"/>
  <c r="H16" i="1" l="1"/>
  <c r="U47" i="15"/>
  <c r="S19" i="15"/>
  <c r="S10" i="15"/>
  <c r="U48" i="15" l="1"/>
  <c r="U31" i="15"/>
  <c r="F70" i="12"/>
  <c r="E42" i="12"/>
  <c r="E41" i="12"/>
  <c r="E40" i="12"/>
  <c r="E38" i="12"/>
  <c r="E37" i="12"/>
  <c r="E36" i="12"/>
  <c r="E39" i="12"/>
  <c r="J11" i="17" l="1"/>
  <c r="F13" i="3"/>
  <c r="F12" i="3"/>
  <c r="F11" i="3"/>
  <c r="F10" i="3"/>
  <c r="F9" i="3"/>
  <c r="F8" i="3"/>
  <c r="G36" i="1" l="1"/>
  <c r="E36" i="1"/>
  <c r="G35" i="1"/>
  <c r="E35" i="1"/>
  <c r="G34" i="1"/>
  <c r="E34" i="1"/>
  <c r="G33" i="1"/>
  <c r="E33" i="1"/>
  <c r="G32" i="1"/>
  <c r="E32" i="1"/>
  <c r="G31" i="1"/>
  <c r="E31" i="1"/>
  <c r="G30" i="1"/>
  <c r="E30" i="1"/>
  <c r="G29" i="1"/>
  <c r="E29" i="1"/>
  <c r="G28" i="1"/>
  <c r="E28" i="1"/>
  <c r="G27" i="1"/>
  <c r="E27" i="1"/>
  <c r="G26" i="1"/>
  <c r="E26" i="1"/>
  <c r="G25" i="1"/>
  <c r="E25" i="1"/>
  <c r="G24" i="1"/>
  <c r="E24" i="1"/>
  <c r="G23" i="1"/>
  <c r="E23" i="1"/>
  <c r="G22" i="1"/>
  <c r="E22" i="1"/>
  <c r="G21" i="1"/>
  <c r="E21" i="1"/>
  <c r="G20" i="1"/>
  <c r="E20" i="1"/>
  <c r="M38" i="1" l="1"/>
  <c r="E54" i="12" l="1"/>
  <c r="E59" i="12" s="1"/>
  <c r="E69" i="12" l="1"/>
  <c r="E65" i="12"/>
  <c r="E35" i="12"/>
  <c r="L42" i="12" s="1"/>
  <c r="E10" i="10"/>
  <c r="T24" i="15" l="1"/>
  <c r="T22" i="15"/>
  <c r="S22" i="15"/>
  <c r="S21" i="15"/>
  <c r="T16" i="15"/>
  <c r="S16" i="15"/>
  <c r="S15" i="15"/>
  <c r="T12" i="15"/>
  <c r="S11" i="15"/>
  <c r="V27" i="15"/>
  <c r="V25" i="15" s="1"/>
  <c r="S24" i="15"/>
  <c r="S23" i="15"/>
  <c r="T21" i="15"/>
  <c r="T20" i="15"/>
  <c r="S20" i="15"/>
  <c r="S17" i="15"/>
  <c r="T15" i="15"/>
  <c r="T14" i="15"/>
  <c r="S14" i="15"/>
  <c r="T13" i="15"/>
  <c r="S13" i="15"/>
  <c r="S12" i="15"/>
  <c r="T11" i="15"/>
  <c r="S9" i="15"/>
  <c r="D42" i="11"/>
  <c r="D22" i="11"/>
  <c r="U25" i="15" l="1"/>
  <c r="F51" i="12"/>
  <c r="E48" i="12" l="1"/>
  <c r="E51" i="12" l="1"/>
  <c r="E58" i="12" l="1"/>
  <c r="E60" i="12" s="1"/>
  <c r="E70" i="12" s="1"/>
  <c r="G70" i="12" s="1"/>
  <c r="G51" i="12"/>
  <c r="E55" i="12"/>
  <c r="E68" i="12" l="1"/>
  <c r="B37" i="2"/>
  <c r="B39" i="1" l="1"/>
  <c r="C39" i="1"/>
  <c r="D39" i="1"/>
  <c r="F72" i="12" l="1"/>
  <c r="H9" i="10" l="1"/>
  <c r="I9" i="10" s="1"/>
  <c r="H8" i="10"/>
  <c r="I8" i="10" s="1"/>
  <c r="H7" i="10"/>
  <c r="I7" i="10" s="1"/>
  <c r="E66" i="12" l="1"/>
  <c r="E56" i="12" l="1"/>
  <c r="M39" i="1" l="1"/>
  <c r="M8" i="1"/>
  <c r="H19" i="3"/>
  <c r="H18" i="3"/>
  <c r="E30" i="4"/>
  <c r="F30" i="4" s="1"/>
  <c r="E29" i="4"/>
  <c r="E41" i="5"/>
  <c r="E40" i="5"/>
  <c r="N29" i="6"/>
  <c r="N28" i="6"/>
  <c r="F43" i="11"/>
  <c r="G43" i="11" s="1"/>
  <c r="B7" i="13"/>
  <c r="B3" i="13" l="1"/>
  <c r="F2" i="17"/>
  <c r="E3" i="12"/>
  <c r="E3" i="11"/>
  <c r="F2" i="10"/>
  <c r="K2" i="6"/>
  <c r="K33" i="6" s="1"/>
  <c r="C2" i="5"/>
  <c r="C2" i="4"/>
  <c r="F2" i="3"/>
  <c r="G2" i="2"/>
  <c r="K2" i="1"/>
  <c r="D12" i="17" l="1"/>
  <c r="D8" i="17" s="1"/>
  <c r="C21" i="17" s="1"/>
  <c r="J20" i="17" l="1"/>
  <c r="J16" i="17" l="1"/>
  <c r="M14" i="17"/>
  <c r="M13" i="17"/>
  <c r="M11" i="17"/>
  <c r="M12" i="17"/>
  <c r="M10" i="17"/>
  <c r="M9" i="17"/>
  <c r="M8" i="17"/>
  <c r="J19" i="17"/>
  <c r="J18" i="17"/>
  <c r="J15" i="17"/>
  <c r="J14" i="17"/>
  <c r="J13" i="17"/>
  <c r="J12" i="17"/>
  <c r="J10" i="17"/>
  <c r="J9" i="17"/>
  <c r="J8" i="17"/>
  <c r="C12" i="17"/>
  <c r="B10" i="17"/>
  <c r="E10" i="17" s="1"/>
  <c r="B9" i="17"/>
  <c r="B8" i="17"/>
  <c r="C9" i="17"/>
  <c r="M16" i="17"/>
  <c r="J26" i="17" l="1"/>
  <c r="F8" i="17" s="1"/>
  <c r="F12" i="17" s="1"/>
  <c r="E67" i="12"/>
  <c r="G67" i="12" s="1"/>
  <c r="E30" i="12"/>
  <c r="B12" i="17"/>
  <c r="E9" i="17"/>
  <c r="C8" i="17"/>
  <c r="M15" i="17" l="1"/>
  <c r="M17" i="17" s="1"/>
  <c r="E31" i="12"/>
  <c r="E8" i="17"/>
  <c r="D9" i="10"/>
  <c r="M18" i="17" l="1"/>
  <c r="E61" i="12"/>
  <c r="E71" i="12" s="1"/>
  <c r="G72" i="12" s="1"/>
  <c r="E12" i="17"/>
  <c r="B13" i="17" s="1"/>
  <c r="F15" i="3"/>
  <c r="F14" i="3"/>
  <c r="D37" i="2"/>
  <c r="D19" i="3"/>
  <c r="I19" i="3" s="1"/>
  <c r="F18" i="3"/>
  <c r="F17" i="3"/>
  <c r="F16" i="3"/>
  <c r="D29" i="6"/>
  <c r="D12" i="10"/>
  <c r="D43" i="11"/>
  <c r="F1" i="17" l="1"/>
  <c r="E2" i="12"/>
  <c r="F1" i="10"/>
  <c r="K1" i="6"/>
  <c r="K32" i="6" s="1"/>
  <c r="K1" i="1"/>
  <c r="G1" i="2"/>
  <c r="F1" i="3"/>
  <c r="B2" i="13"/>
  <c r="E2" i="11"/>
  <c r="C1" i="5"/>
  <c r="C1" i="4"/>
  <c r="L28" i="6" l="1"/>
  <c r="H7" i="6"/>
  <c r="F36" i="2" l="1"/>
  <c r="F37" i="2" s="1"/>
  <c r="B12" i="13" l="1"/>
  <c r="B12" i="10"/>
  <c r="K29" i="6"/>
  <c r="J29" i="6"/>
  <c r="I29" i="6"/>
  <c r="H29" i="6"/>
  <c r="G29" i="6"/>
  <c r="F29" i="6"/>
  <c r="E29" i="6"/>
  <c r="C29" i="6"/>
  <c r="B29" i="6"/>
  <c r="B40" i="5"/>
  <c r="C9" i="5"/>
  <c r="B9" i="5"/>
  <c r="C29" i="4"/>
  <c r="B29" i="4"/>
  <c r="C9" i="4"/>
  <c r="B9" i="4"/>
  <c r="C19" i="3"/>
  <c r="E19" i="3"/>
  <c r="F19" i="3"/>
  <c r="B19" i="3"/>
  <c r="I18" i="3" s="1"/>
  <c r="C37" i="2"/>
  <c r="E37" i="2"/>
  <c r="N39" i="1"/>
  <c r="F39" i="1"/>
  <c r="I39" i="1"/>
  <c r="K39" i="1"/>
  <c r="L29" i="6" l="1"/>
  <c r="O28" i="6"/>
  <c r="O29" i="6"/>
  <c r="M44" i="6"/>
  <c r="B41" i="5"/>
  <c r="F40" i="5" s="1"/>
  <c r="C41" i="5"/>
  <c r="F41" i="5" s="1"/>
  <c r="C30" i="4"/>
  <c r="B30" i="4"/>
  <c r="F29" i="4" s="1"/>
  <c r="N8" i="1"/>
  <c r="H39" i="1"/>
  <c r="A38" i="6"/>
  <c r="L38" i="6" s="1"/>
  <c r="A44" i="6"/>
  <c r="L44" i="6" s="1"/>
  <c r="E39" i="1"/>
  <c r="J39" i="1"/>
  <c r="C7" i="10"/>
  <c r="E7" i="10"/>
  <c r="F12" i="10"/>
  <c r="C9" i="10"/>
  <c r="C8" i="10"/>
  <c r="E8" i="10"/>
  <c r="C12" i="10" l="1"/>
  <c r="E12" i="10"/>
  <c r="U38" i="15" l="1"/>
  <c r="U44" i="15"/>
  <c r="U32" i="15"/>
  <c r="U36" i="15" l="1"/>
  <c r="U45" i="15"/>
  <c r="U43" i="15"/>
  <c r="U35" i="15"/>
  <c r="U41" i="15"/>
  <c r="U42" i="15"/>
  <c r="U33" i="15"/>
  <c r="U40" i="15"/>
  <c r="U39" i="15"/>
  <c r="U34" i="15"/>
  <c r="U46" i="15"/>
  <c r="U37" i="1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st3121</author>
  </authors>
  <commentList>
    <comment ref="F8" authorId="0" shapeId="0" xr:uid="{00000000-0006-0000-0D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非資金取引
賞与等引当金繰入額
退職手当引当金繰入額
減価償却費
徴収不能引当金繰入額
資産除売却損
退職積立超過額の増減分　他</t>
        </r>
      </text>
    </comment>
  </commentList>
</comments>
</file>

<file path=xl/sharedStrings.xml><?xml version="1.0" encoding="utf-8"?>
<sst xmlns="http://schemas.openxmlformats.org/spreadsheetml/2006/main" count="805" uniqueCount="575">
  <si>
    <t>市場価格のあるもの</t>
  </si>
  <si>
    <t>銘柄名</t>
  </si>
  <si>
    <t>株数・口数など_x000D_
(A)</t>
  </si>
  <si>
    <t>時価単価_x000D_
(B)</t>
  </si>
  <si>
    <t>貸借対照表計上額_x000D_
(A) X (B)_x000D_
(C)</t>
  </si>
  <si>
    <t>取得単価_x000D_
(D)</t>
  </si>
  <si>
    <t>取得原価_x000D_
(A) X (D)_x000D_
(E)</t>
  </si>
  <si>
    <t>評価差額_x000D_
(C) - (E)_x000D_
(F)</t>
  </si>
  <si>
    <t>(参考)財産に関する_x000D_
調書記載額</t>
  </si>
  <si>
    <t>合計</t>
  </si>
  <si>
    <t>市場価格のないもののうち連結対象団体に対するもの</t>
  </si>
  <si>
    <t>相手先名</t>
  </si>
  <si>
    <t>出資金額_x000D_
(貸借対照表計上額)_x000D_
(A)</t>
  </si>
  <si>
    <t>資産_x000D_
(B)</t>
  </si>
  <si>
    <t>負債_x000D_
(C)</t>
  </si>
  <si>
    <t>純資産額_x000D_
(B) - (C)_x000D_
(D)</t>
  </si>
  <si>
    <t>資本金_x000D_
(E)</t>
  </si>
  <si>
    <t>出資割合(%)_x000D_
(A) / (E)_x000D_
(F)</t>
  </si>
  <si>
    <t>実質価額_x000D_
(D) X (F)_x000D_
(G)</t>
  </si>
  <si>
    <t>投資損失引当金_x000D_
計上額_x000D_
(H)</t>
  </si>
  <si>
    <t>市場価格のないもののうち連結対象団体以外に対するもの</t>
  </si>
  <si>
    <t>出資金額_x000D_
(A)</t>
  </si>
  <si>
    <t>強制評価減_x000D_
(H)</t>
  </si>
  <si>
    <t>貸借対照表計上額_x000D_
(A) - (H)_x000D_
(I)</t>
  </si>
  <si>
    <t>合計_x000D_
(貸借対照表計上額)</t>
  </si>
  <si>
    <t>その他</t>
  </si>
  <si>
    <t>土地</t>
  </si>
  <si>
    <t>有価証券</t>
  </si>
  <si>
    <t>現金預金</t>
  </si>
  <si>
    <t>種類</t>
  </si>
  <si>
    <t>徴収不能引当金_x000D_
計上額</t>
  </si>
  <si>
    <t>貸借対照表計上額</t>
  </si>
  <si>
    <t>(参考)_x000D_
貸付金計</t>
  </si>
  <si>
    <t>短期貸付金</t>
  </si>
  <si>
    <t>長期貸付金</t>
  </si>
  <si>
    <t>相手先名または種別</t>
  </si>
  <si>
    <t>小計</t>
  </si>
  <si>
    <t>【未収金】</t>
  </si>
  <si>
    <t>【貸付金】</t>
  </si>
  <si>
    <t>徴収不能引当金計上額</t>
  </si>
  <si>
    <t>　合計</t>
  </si>
  <si>
    <t>うち住民公募債</t>
  </si>
  <si>
    <t>うち共同発行債</t>
  </si>
  <si>
    <t>うち1年内償還予定</t>
  </si>
  <si>
    <t>地方公募債</t>
  </si>
  <si>
    <t>その他の_x000D_
金融機関</t>
  </si>
  <si>
    <t>市中銀行</t>
  </si>
  <si>
    <t>地方公共団体_x000D_
金融機構</t>
  </si>
  <si>
    <t>政府資金</t>
  </si>
  <si>
    <t>(参考)_x000D_
加重平均_x000D_
利率</t>
  </si>
  <si>
    <t>4.0%超</t>
  </si>
  <si>
    <t>3.5%超_x000D_
4.0%以下</t>
  </si>
  <si>
    <t>3.0%超_x000D_
3.5%以下</t>
  </si>
  <si>
    <t>2.5%超_x000D_
3.0%以下</t>
  </si>
  <si>
    <t>2.0%超_x000D_
2.5%以下</t>
  </si>
  <si>
    <t>1.5%超_x000D_
2.0%以下</t>
  </si>
  <si>
    <t>1.5%以下</t>
  </si>
  <si>
    <t>20年超</t>
  </si>
  <si>
    <t>15年超_x000D_
20年以内</t>
  </si>
  <si>
    <t>10年超_x000D_
15年以内</t>
  </si>
  <si>
    <t>5年超_x000D_
10年以内</t>
  </si>
  <si>
    <t>4年超_x000D_
5年以内</t>
  </si>
  <si>
    <t>3年超_x000D_
4年以内</t>
  </si>
  <si>
    <t>2年超_x000D_
3年以内</t>
  </si>
  <si>
    <t>1年超_x000D_
2年以内</t>
  </si>
  <si>
    <t>1年以内</t>
  </si>
  <si>
    <t>契約条項の概要</t>
  </si>
  <si>
    <t>目的使用</t>
  </si>
  <si>
    <t>本年度末残高</t>
  </si>
  <si>
    <t>本年度減少額</t>
  </si>
  <si>
    <t>本年度増加額</t>
  </si>
  <si>
    <t>前年度末残高</t>
  </si>
  <si>
    <t>区分</t>
  </si>
  <si>
    <t>名称</t>
  </si>
  <si>
    <t>相手先</t>
  </si>
  <si>
    <t>金額</t>
  </si>
  <si>
    <t>支出目的</t>
  </si>
  <si>
    <t>他団体への公共施設等整備補助金等_x000D_
(所有外資産分)</t>
  </si>
  <si>
    <t>計</t>
  </si>
  <si>
    <t>その他の補助金等</t>
  </si>
  <si>
    <t>経常的_x000D_
補助金</t>
  </si>
  <si>
    <t>資本的_x000D_
補助金</t>
  </si>
  <si>
    <t>国県等補助金</t>
  </si>
  <si>
    <t>税収等</t>
  </si>
  <si>
    <t>財源の内容</t>
  </si>
  <si>
    <t>会計</t>
  </si>
  <si>
    <t>年度</t>
    <phoneticPr fontId="3"/>
  </si>
  <si>
    <t>（単位：円）</t>
  </si>
  <si>
    <t>内訳</t>
  </si>
  <si>
    <t>地方債等</t>
  </si>
  <si>
    <t>純行政コスト</t>
  </si>
  <si>
    <t>有形固定資産等の増加</t>
  </si>
  <si>
    <t>貸付金・基金等の増加</t>
  </si>
  <si>
    <t>(単位：円)</t>
    <rPh sb="4" eb="5">
      <t>エン</t>
    </rPh>
    <phoneticPr fontId="3"/>
  </si>
  <si>
    <t>(単位：円)</t>
    <rPh sb="4" eb="5">
      <t>エン</t>
    </rPh>
    <phoneticPr fontId="3"/>
  </si>
  <si>
    <t>【様式第５号】</t>
    <rPh sb="1" eb="3">
      <t>ヨウシキ</t>
    </rPh>
    <rPh sb="3" eb="4">
      <t>ダイ</t>
    </rPh>
    <rPh sb="5" eb="6">
      <t>ゴウ</t>
    </rPh>
    <phoneticPr fontId="7"/>
  </si>
  <si>
    <t>附属明細書</t>
    <rPh sb="0" eb="2">
      <t>フゾク</t>
    </rPh>
    <rPh sb="2" eb="5">
      <t>メイサイショ</t>
    </rPh>
    <phoneticPr fontId="7"/>
  </si>
  <si>
    <t>１．貸借対照表の内容に関する明細</t>
    <rPh sb="2" eb="4">
      <t>タイシャク</t>
    </rPh>
    <rPh sb="4" eb="7">
      <t>タイショウヒョウ</t>
    </rPh>
    <rPh sb="8" eb="10">
      <t>ナイヨウ</t>
    </rPh>
    <rPh sb="11" eb="12">
      <t>カン</t>
    </rPh>
    <rPh sb="14" eb="16">
      <t>メイサイ</t>
    </rPh>
    <phoneticPr fontId="7"/>
  </si>
  <si>
    <t>（１）資産項目の明細</t>
    <rPh sb="3" eb="5">
      <t>シサン</t>
    </rPh>
    <rPh sb="5" eb="7">
      <t>コウモク</t>
    </rPh>
    <rPh sb="8" eb="10">
      <t>メイサイ</t>
    </rPh>
    <phoneticPr fontId="7"/>
  </si>
  <si>
    <t>①有形固定資産の明細</t>
    <rPh sb="1" eb="3">
      <t>ユウケイ</t>
    </rPh>
    <rPh sb="3" eb="5">
      <t>コテイ</t>
    </rPh>
    <rPh sb="5" eb="7">
      <t>シサン</t>
    </rPh>
    <rPh sb="8" eb="10">
      <t>メイサイ</t>
    </rPh>
    <phoneticPr fontId="7"/>
  </si>
  <si>
    <t>区分</t>
    <rPh sb="0" eb="2">
      <t>クブン</t>
    </rPh>
    <phoneticPr fontId="7"/>
  </si>
  <si>
    <t xml:space="preserve">
前年度末残高
（A）</t>
    <rPh sb="1" eb="4">
      <t>ゼンネンド</t>
    </rPh>
    <rPh sb="4" eb="5">
      <t>マツ</t>
    </rPh>
    <rPh sb="5" eb="7">
      <t>ザンダカ</t>
    </rPh>
    <phoneticPr fontId="13"/>
  </si>
  <si>
    <t xml:space="preserve">
本年度減少額
（C）</t>
    <rPh sb="1" eb="4">
      <t>ホンネンド</t>
    </rPh>
    <rPh sb="4" eb="7">
      <t>ゲンショウガク</t>
    </rPh>
    <phoneticPr fontId="13"/>
  </si>
  <si>
    <t>本年度末
減価償却累計額
（E)</t>
    <rPh sb="0" eb="1">
      <t>ホン</t>
    </rPh>
    <rPh sb="1" eb="4">
      <t>ネンドマツ</t>
    </rPh>
    <rPh sb="5" eb="7">
      <t>ゲンカ</t>
    </rPh>
    <rPh sb="7" eb="9">
      <t>ショウキャク</t>
    </rPh>
    <rPh sb="9" eb="12">
      <t>ルイケイガク</t>
    </rPh>
    <phoneticPr fontId="13"/>
  </si>
  <si>
    <t xml:space="preserve">
本年度償却額
（F)</t>
    <rPh sb="1" eb="4">
      <t>ホンネンド</t>
    </rPh>
    <rPh sb="4" eb="7">
      <t>ショウキャクガク</t>
    </rPh>
    <phoneticPr fontId="13"/>
  </si>
  <si>
    <t>差引本年度末残高
（D)－（E)
（G)</t>
    <rPh sb="0" eb="2">
      <t>サシヒキ</t>
    </rPh>
    <rPh sb="2" eb="5">
      <t>ホンネンド</t>
    </rPh>
    <rPh sb="5" eb="6">
      <t>マツ</t>
    </rPh>
    <rPh sb="6" eb="8">
      <t>ザンダカ</t>
    </rPh>
    <phoneticPr fontId="7"/>
  </si>
  <si>
    <t xml:space="preserve"> 事業用資産</t>
    <rPh sb="1" eb="4">
      <t>ジギョウヨウ</t>
    </rPh>
    <rPh sb="4" eb="6">
      <t>シサン</t>
    </rPh>
    <phoneticPr fontId="7"/>
  </si>
  <si>
    <t>　  土地</t>
    <rPh sb="3" eb="5">
      <t>トチ</t>
    </rPh>
    <phoneticPr fontId="13"/>
  </si>
  <si>
    <t>　　立木竹</t>
    <rPh sb="2" eb="4">
      <t>タチキ</t>
    </rPh>
    <rPh sb="4" eb="5">
      <t>タケ</t>
    </rPh>
    <phoneticPr fontId="7"/>
  </si>
  <si>
    <t>　　建物</t>
    <rPh sb="2" eb="4">
      <t>タテモノ</t>
    </rPh>
    <phoneticPr fontId="13"/>
  </si>
  <si>
    <t>　　工作物</t>
    <rPh sb="2" eb="5">
      <t>コウサクブツ</t>
    </rPh>
    <phoneticPr fontId="13"/>
  </si>
  <si>
    <t>　　船舶</t>
    <rPh sb="2" eb="4">
      <t>センパク</t>
    </rPh>
    <phoneticPr fontId="7"/>
  </si>
  <si>
    <t>　　浮標等</t>
    <rPh sb="2" eb="4">
      <t>フヒョウ</t>
    </rPh>
    <rPh sb="4" eb="5">
      <t>ナド</t>
    </rPh>
    <phoneticPr fontId="7"/>
  </si>
  <si>
    <t>　　航空機</t>
    <rPh sb="2" eb="5">
      <t>コウクウキ</t>
    </rPh>
    <phoneticPr fontId="7"/>
  </si>
  <si>
    <t>　　その他</t>
    <rPh sb="4" eb="5">
      <t>タ</t>
    </rPh>
    <phoneticPr fontId="13"/>
  </si>
  <si>
    <t>　　建設仮勘定</t>
    <rPh sb="2" eb="4">
      <t>ケンセツ</t>
    </rPh>
    <rPh sb="4" eb="7">
      <t>カリカンジョウ</t>
    </rPh>
    <phoneticPr fontId="7"/>
  </si>
  <si>
    <t xml:space="preserve"> インフラ資産</t>
    <rPh sb="5" eb="7">
      <t>シサン</t>
    </rPh>
    <phoneticPr fontId="7"/>
  </si>
  <si>
    <t>　　土地</t>
    <rPh sb="2" eb="4">
      <t>トチ</t>
    </rPh>
    <phoneticPr fontId="13"/>
  </si>
  <si>
    <t>　　建物</t>
    <rPh sb="2" eb="4">
      <t>タテモノ</t>
    </rPh>
    <phoneticPr fontId="7"/>
  </si>
  <si>
    <t xml:space="preserve"> 物品</t>
    <rPh sb="1" eb="3">
      <t>ブッピン</t>
    </rPh>
    <phoneticPr fontId="13"/>
  </si>
  <si>
    <t>合計</t>
    <rPh sb="0" eb="2">
      <t>ゴウケイ</t>
    </rPh>
    <phoneticPr fontId="13"/>
  </si>
  <si>
    <t>②有形固定資産の行政目的別明細</t>
    <rPh sb="1" eb="3">
      <t>ユウケイ</t>
    </rPh>
    <rPh sb="3" eb="5">
      <t>コテイ</t>
    </rPh>
    <rPh sb="5" eb="7">
      <t>シサン</t>
    </rPh>
    <rPh sb="8" eb="10">
      <t>ギョウセイ</t>
    </rPh>
    <rPh sb="10" eb="12">
      <t>モクテキ</t>
    </rPh>
    <rPh sb="12" eb="13">
      <t>ベツ</t>
    </rPh>
    <rPh sb="13" eb="15">
      <t>メイサイ</t>
    </rPh>
    <phoneticPr fontId="7"/>
  </si>
  <si>
    <t>生活インフラ・
国土保全</t>
    <rPh sb="0" eb="2">
      <t>セイカツ</t>
    </rPh>
    <rPh sb="8" eb="10">
      <t>コクド</t>
    </rPh>
    <rPh sb="10" eb="12">
      <t>ホゼン</t>
    </rPh>
    <phoneticPr fontId="13"/>
  </si>
  <si>
    <t>教育</t>
    <rPh sb="0" eb="2">
      <t>キョウイク</t>
    </rPh>
    <phoneticPr fontId="7"/>
  </si>
  <si>
    <t>福祉</t>
    <rPh sb="0" eb="2">
      <t>フクシ</t>
    </rPh>
    <phoneticPr fontId="7"/>
  </si>
  <si>
    <t>環境衛生</t>
    <rPh sb="0" eb="2">
      <t>カンキョウ</t>
    </rPh>
    <rPh sb="2" eb="4">
      <t>エイセイ</t>
    </rPh>
    <phoneticPr fontId="7"/>
  </si>
  <si>
    <t>産業振興</t>
    <rPh sb="0" eb="2">
      <t>サンギョウ</t>
    </rPh>
    <rPh sb="2" eb="4">
      <t>シンコウ</t>
    </rPh>
    <phoneticPr fontId="7"/>
  </si>
  <si>
    <t>消防</t>
    <rPh sb="0" eb="2">
      <t>ショウボウ</t>
    </rPh>
    <phoneticPr fontId="7"/>
  </si>
  <si>
    <t>総務</t>
    <rPh sb="0" eb="2">
      <t>ソウム</t>
    </rPh>
    <phoneticPr fontId="7"/>
  </si>
  <si>
    <t>合計</t>
    <rPh sb="0" eb="2">
      <t>ゴウケイ</t>
    </rPh>
    <phoneticPr fontId="7"/>
  </si>
  <si>
    <t>③投資及び出資金の明細</t>
    <phoneticPr fontId="3"/>
  </si>
  <si>
    <t>④基金の明細</t>
    <phoneticPr fontId="3"/>
  </si>
  <si>
    <t>⑤貸付金の明細</t>
    <phoneticPr fontId="3"/>
  </si>
  <si>
    <t>⑥長期延滞債権の明細</t>
    <phoneticPr fontId="3"/>
  </si>
  <si>
    <t>⑦未収金の明細</t>
    <phoneticPr fontId="3"/>
  </si>
  <si>
    <t>（2）負債項目の明細</t>
    <rPh sb="3" eb="5">
      <t>フサイ</t>
    </rPh>
    <rPh sb="5" eb="7">
      <t>コウモク</t>
    </rPh>
    <rPh sb="8" eb="10">
      <t>メイサイ</t>
    </rPh>
    <phoneticPr fontId="7"/>
  </si>
  <si>
    <t>⑤引当金の明細</t>
    <phoneticPr fontId="3"/>
  </si>
  <si>
    <t>（1）補助金等の明細</t>
    <phoneticPr fontId="3"/>
  </si>
  <si>
    <t>(1)財源の明細</t>
    <phoneticPr fontId="3"/>
  </si>
  <si>
    <t>（２）財源情報の明細</t>
    <phoneticPr fontId="3"/>
  </si>
  <si>
    <t>（１）資金の明細</t>
    <phoneticPr fontId="3"/>
  </si>
  <si>
    <t>２．行政コスト計算書の内容に関する明細</t>
    <rPh sb="2" eb="4">
      <t>ギョウセイ</t>
    </rPh>
    <rPh sb="7" eb="10">
      <t>ケイサンショ</t>
    </rPh>
    <rPh sb="11" eb="13">
      <t>ナイヨウ</t>
    </rPh>
    <rPh sb="14" eb="15">
      <t>カン</t>
    </rPh>
    <rPh sb="17" eb="19">
      <t>メイサイ</t>
    </rPh>
    <phoneticPr fontId="7"/>
  </si>
  <si>
    <t>３．純資産変動計算書の内容に関する明細</t>
    <rPh sb="2" eb="5">
      <t>ジュンシサン</t>
    </rPh>
    <rPh sb="5" eb="7">
      <t>ヘンドウ</t>
    </rPh>
    <rPh sb="7" eb="10">
      <t>ケイサンショ</t>
    </rPh>
    <rPh sb="11" eb="13">
      <t>ナイヨウ</t>
    </rPh>
    <rPh sb="14" eb="15">
      <t>カン</t>
    </rPh>
    <rPh sb="17" eb="19">
      <t>メイサイ</t>
    </rPh>
    <phoneticPr fontId="7"/>
  </si>
  <si>
    <t>４．資金収支計算書の内容に関する明細</t>
    <rPh sb="2" eb="4">
      <t>シキン</t>
    </rPh>
    <rPh sb="4" eb="6">
      <t>シュウシ</t>
    </rPh>
    <rPh sb="6" eb="9">
      <t>ケイサンショ</t>
    </rPh>
    <rPh sb="10" eb="12">
      <t>ナイヨウ</t>
    </rPh>
    <rPh sb="13" eb="14">
      <t>カン</t>
    </rPh>
    <rPh sb="16" eb="18">
      <t>メイサイ</t>
    </rPh>
    <phoneticPr fontId="7"/>
  </si>
  <si>
    <t>NW税収等</t>
    <rPh sb="2" eb="4">
      <t>ゼイシュウ</t>
    </rPh>
    <rPh sb="4" eb="5">
      <t>トウ</t>
    </rPh>
    <phoneticPr fontId="3"/>
  </si>
  <si>
    <t>要求払預金</t>
    <rPh sb="0" eb="3">
      <t>ヨウキュウバラ</t>
    </rPh>
    <rPh sb="3" eb="5">
      <t>ヨキン</t>
    </rPh>
    <phoneticPr fontId="3"/>
  </si>
  <si>
    <t>Ver.1</t>
    <phoneticPr fontId="3"/>
  </si>
  <si>
    <t>自治体・会計名</t>
    <rPh sb="4" eb="6">
      <t>カイケイ</t>
    </rPh>
    <rPh sb="6" eb="7">
      <t>メイ</t>
    </rPh>
    <phoneticPr fontId="3"/>
  </si>
  <si>
    <t>検算</t>
    <rPh sb="0" eb="2">
      <t>ケンザン</t>
    </rPh>
    <phoneticPr fontId="3"/>
  </si>
  <si>
    <t>自治体名、団体名を各シートに追加しました。</t>
    <rPh sb="0" eb="3">
      <t>ジチタイ</t>
    </rPh>
    <rPh sb="3" eb="4">
      <t>メイ</t>
    </rPh>
    <rPh sb="5" eb="8">
      <t>ダンタイメイ</t>
    </rPh>
    <rPh sb="9" eb="10">
      <t>カク</t>
    </rPh>
    <rPh sb="14" eb="16">
      <t>ツイカ</t>
    </rPh>
    <phoneticPr fontId="3"/>
  </si>
  <si>
    <t>固定資産台帳貼り付けシートを追加しました。</t>
    <rPh sb="0" eb="2">
      <t>コテイ</t>
    </rPh>
    <rPh sb="2" eb="4">
      <t>シサン</t>
    </rPh>
    <rPh sb="4" eb="6">
      <t>ダイチョウ</t>
    </rPh>
    <rPh sb="6" eb="7">
      <t>ハ</t>
    </rPh>
    <rPh sb="8" eb="9">
      <t>ツ</t>
    </rPh>
    <rPh sb="14" eb="16">
      <t>ツイカ</t>
    </rPh>
    <phoneticPr fontId="3"/>
  </si>
  <si>
    <t>－</t>
  </si>
  <si>
    <t>該当なし</t>
    <phoneticPr fontId="3"/>
  </si>
  <si>
    <t>退職手当引当金</t>
    <rPh sb="0" eb="2">
      <t>タイショク</t>
    </rPh>
    <rPh sb="2" eb="4">
      <t>テアテ</t>
    </rPh>
    <rPh sb="4" eb="6">
      <t>ヒキアテ</t>
    </rPh>
    <rPh sb="6" eb="7">
      <t>キン</t>
    </rPh>
    <phoneticPr fontId="3"/>
  </si>
  <si>
    <t>損失補償引当金</t>
    <rPh sb="0" eb="2">
      <t>ソンシツ</t>
    </rPh>
    <rPh sb="2" eb="4">
      <t>ホショウ</t>
    </rPh>
    <rPh sb="4" eb="6">
      <t>ヒキアテ</t>
    </rPh>
    <rPh sb="6" eb="7">
      <t>キン</t>
    </rPh>
    <phoneticPr fontId="3"/>
  </si>
  <si>
    <t>賞与等引当金</t>
    <rPh sb="0" eb="2">
      <t>ショウヨ</t>
    </rPh>
    <rPh sb="2" eb="3">
      <t>トウ</t>
    </rPh>
    <rPh sb="3" eb="5">
      <t>ヒキアテ</t>
    </rPh>
    <rPh sb="5" eb="6">
      <t>キン</t>
    </rPh>
    <phoneticPr fontId="3"/>
  </si>
  <si>
    <t>PL</t>
    <phoneticPr fontId="3"/>
  </si>
  <si>
    <t>減価償却費</t>
    <phoneticPr fontId="3"/>
  </si>
  <si>
    <t>賞与等引当金繰入額</t>
    <phoneticPr fontId="3"/>
  </si>
  <si>
    <t>退職手当引当金繰入額</t>
    <phoneticPr fontId="3"/>
  </si>
  <si>
    <t>合計</t>
    <rPh sb="0" eb="2">
      <t>ゴウケイ</t>
    </rPh>
    <phoneticPr fontId="3"/>
  </si>
  <si>
    <t>CF</t>
    <phoneticPr fontId="3"/>
  </si>
  <si>
    <t>業務支出</t>
    <rPh sb="0" eb="2">
      <t>ギョウム</t>
    </rPh>
    <rPh sb="2" eb="4">
      <t>シシュツ</t>
    </rPh>
    <phoneticPr fontId="3"/>
  </si>
  <si>
    <t>国県等補助金収入</t>
    <phoneticPr fontId="3"/>
  </si>
  <si>
    <t>使用料及び手数料収入</t>
    <phoneticPr fontId="3"/>
  </si>
  <si>
    <t>その他の収入</t>
    <phoneticPr fontId="3"/>
  </si>
  <si>
    <t>賞与引当金前年度残高</t>
    <rPh sb="0" eb="2">
      <t>ショウヨ</t>
    </rPh>
    <rPh sb="2" eb="4">
      <t>ヒキアテ</t>
    </rPh>
    <rPh sb="4" eb="5">
      <t>キン</t>
    </rPh>
    <rPh sb="5" eb="8">
      <t>ゼンネンド</t>
    </rPh>
    <rPh sb="8" eb="10">
      <t>ザンダカ</t>
    </rPh>
    <phoneticPr fontId="3"/>
  </si>
  <si>
    <t xml:space="preserve">
本年度増加額
（B）</t>
    <rPh sb="1" eb="4">
      <t>ホンネンド</t>
    </rPh>
    <rPh sb="4" eb="7">
      <t>ゾウカガク</t>
    </rPh>
    <phoneticPr fontId="13"/>
  </si>
  <si>
    <t>本年度末残高
（A)＋（B)-（C)
（D）</t>
    <rPh sb="0" eb="3">
      <t>ホンネンド</t>
    </rPh>
    <rPh sb="3" eb="4">
      <t>マツ</t>
    </rPh>
    <rPh sb="4" eb="6">
      <t>ザンダカ</t>
    </rPh>
    <phoneticPr fontId="13"/>
  </si>
  <si>
    <t>Ver.19.1</t>
    <phoneticPr fontId="3"/>
  </si>
  <si>
    <t>印刷余白の設定</t>
    <rPh sb="0" eb="2">
      <t>インサツ</t>
    </rPh>
    <rPh sb="2" eb="4">
      <t>ヨハク</t>
    </rPh>
    <rPh sb="5" eb="7">
      <t>セッテイ</t>
    </rPh>
    <phoneticPr fontId="3"/>
  </si>
  <si>
    <t>①地方債（借入先別）の明細</t>
    <phoneticPr fontId="3"/>
  </si>
  <si>
    <t>地方債残高</t>
    <phoneticPr fontId="3"/>
  </si>
  <si>
    <t>③地方債（返済期間別）の明細</t>
    <phoneticPr fontId="3"/>
  </si>
  <si>
    <t>②地方債（利率別）の明細</t>
    <phoneticPr fontId="3"/>
  </si>
  <si>
    <t>特定の契約条項が
付された地方債残高</t>
    <phoneticPr fontId="3"/>
  </si>
  <si>
    <t>※特定の契約条項とは、特定の条件に合致した場合に、支払金利が上昇する場合等をいいます。</t>
    <rPh sb="1" eb="3">
      <t>トクテイ</t>
    </rPh>
    <rPh sb="4" eb="6">
      <t>ケイヤク</t>
    </rPh>
    <rPh sb="6" eb="8">
      <t>ジョウコウ</t>
    </rPh>
    <rPh sb="11" eb="13">
      <t>トクテイ</t>
    </rPh>
    <rPh sb="14" eb="16">
      <t>ジョウケン</t>
    </rPh>
    <rPh sb="17" eb="19">
      <t>ガッチ</t>
    </rPh>
    <rPh sb="21" eb="23">
      <t>バアイ</t>
    </rPh>
    <rPh sb="25" eb="27">
      <t>シハライ</t>
    </rPh>
    <rPh sb="27" eb="29">
      <t>キンリ</t>
    </rPh>
    <rPh sb="30" eb="32">
      <t>ジョウショウ</t>
    </rPh>
    <rPh sb="34" eb="36">
      <t>バアイ</t>
    </rPh>
    <rPh sb="36" eb="37">
      <t>トウ</t>
    </rPh>
    <phoneticPr fontId="3"/>
  </si>
  <si>
    <t>④特定の契約条項が付された地方債の概要</t>
    <rPh sb="6" eb="8">
      <t>ジョウコウ</t>
    </rPh>
    <phoneticPr fontId="3"/>
  </si>
  <si>
    <t>Ver.19.2</t>
  </si>
  <si>
    <t>地方債の明細の文言を修正</t>
    <rPh sb="0" eb="3">
      <t>チホウサイ</t>
    </rPh>
    <rPh sb="4" eb="6">
      <t>メイサイ</t>
    </rPh>
    <rPh sb="7" eb="9">
      <t>モンゴン</t>
    </rPh>
    <rPh sb="10" eb="12">
      <t>シュウセイ</t>
    </rPh>
    <phoneticPr fontId="3"/>
  </si>
  <si>
    <t>Ver.19.3</t>
  </si>
  <si>
    <t>財源情報の明細_その他の算出根拠を欄外に記載。行・列の調整</t>
    <rPh sb="0" eb="2">
      <t>ザイゲン</t>
    </rPh>
    <rPh sb="2" eb="4">
      <t>ジョウホウ</t>
    </rPh>
    <rPh sb="5" eb="7">
      <t>メイサイ</t>
    </rPh>
    <rPh sb="10" eb="11">
      <t>タ</t>
    </rPh>
    <rPh sb="12" eb="14">
      <t>サンシュツ</t>
    </rPh>
    <rPh sb="14" eb="16">
      <t>コンキョ</t>
    </rPh>
    <rPh sb="17" eb="19">
      <t>ランガイ</t>
    </rPh>
    <rPh sb="20" eb="22">
      <t>キサイ</t>
    </rPh>
    <rPh sb="23" eb="24">
      <t>ギョウ</t>
    </rPh>
    <rPh sb="25" eb="26">
      <t>レツ</t>
    </rPh>
    <rPh sb="27" eb="29">
      <t>チョウセイ</t>
    </rPh>
    <phoneticPr fontId="3"/>
  </si>
  <si>
    <t>国庫支出金</t>
    <rPh sb="0" eb="2">
      <t>コッコ</t>
    </rPh>
    <rPh sb="2" eb="5">
      <t>シシュツキン</t>
    </rPh>
    <phoneticPr fontId="3"/>
  </si>
  <si>
    <t>県支出金</t>
    <rPh sb="0" eb="1">
      <t>ケン</t>
    </rPh>
    <rPh sb="1" eb="4">
      <t>シシュツキン</t>
    </rPh>
    <phoneticPr fontId="3"/>
  </si>
  <si>
    <t>NW国県等補助金</t>
    <rPh sb="2" eb="3">
      <t>クニ</t>
    </rPh>
    <rPh sb="3" eb="4">
      <t>ケン</t>
    </rPh>
    <rPh sb="4" eb="5">
      <t>トウ</t>
    </rPh>
    <rPh sb="5" eb="8">
      <t>ホジョキン</t>
    </rPh>
    <phoneticPr fontId="3"/>
  </si>
  <si>
    <t>決算統計13表　普通建設事業費　地方債</t>
    <rPh sb="0" eb="2">
      <t>ケッサン</t>
    </rPh>
    <rPh sb="2" eb="4">
      <t>トウケイ</t>
    </rPh>
    <rPh sb="6" eb="7">
      <t>ヒョウ</t>
    </rPh>
    <rPh sb="8" eb="10">
      <t>フツウ</t>
    </rPh>
    <rPh sb="10" eb="12">
      <t>ケンセツ</t>
    </rPh>
    <rPh sb="12" eb="15">
      <t>ジギョウヒ</t>
    </rPh>
    <rPh sb="16" eb="19">
      <t>チホウサイ</t>
    </rPh>
    <phoneticPr fontId="3"/>
  </si>
  <si>
    <t>決算統計13表　普通建設事業費　歳出合計</t>
    <rPh sb="0" eb="2">
      <t>ケッサン</t>
    </rPh>
    <rPh sb="2" eb="4">
      <t>トウケイ</t>
    </rPh>
    <rPh sb="6" eb="7">
      <t>ヒョウ</t>
    </rPh>
    <rPh sb="8" eb="10">
      <t>フツウ</t>
    </rPh>
    <rPh sb="10" eb="12">
      <t>ケンセツ</t>
    </rPh>
    <rPh sb="12" eb="15">
      <t>ジギョウヒ</t>
    </rPh>
    <rPh sb="16" eb="18">
      <t>サイシュツ</t>
    </rPh>
    <rPh sb="18" eb="20">
      <t>ゴウケイ</t>
    </rPh>
    <phoneticPr fontId="3"/>
  </si>
  <si>
    <t>PL</t>
  </si>
  <si>
    <t>投資損失引当金繰入額</t>
  </si>
  <si>
    <t>損失補償等引当金繰入額</t>
  </si>
  <si>
    <t>PLその他業務費用のうち不納欠損費用計上額</t>
    <rPh sb="4" eb="5">
      <t>タ</t>
    </rPh>
    <rPh sb="5" eb="7">
      <t>ギョウム</t>
    </rPh>
    <rPh sb="7" eb="9">
      <t>ヒヨウ</t>
    </rPh>
    <rPh sb="12" eb="14">
      <t>フノウ</t>
    </rPh>
    <rPh sb="14" eb="16">
      <t>ケッソン</t>
    </rPh>
    <rPh sb="16" eb="18">
      <t>ヒヨウ</t>
    </rPh>
    <rPh sb="18" eb="20">
      <t>ケイジョウ</t>
    </rPh>
    <rPh sb="20" eb="21">
      <t>ガク</t>
    </rPh>
    <phoneticPr fontId="3"/>
  </si>
  <si>
    <t>PLその他業務費用のうち棚卸資産原価</t>
    <rPh sb="4" eb="5">
      <t>タ</t>
    </rPh>
    <rPh sb="5" eb="7">
      <t>ギョウム</t>
    </rPh>
    <rPh sb="7" eb="9">
      <t>ヒヨウ</t>
    </rPh>
    <rPh sb="12" eb="14">
      <t>タナオロシ</t>
    </rPh>
    <rPh sb="14" eb="16">
      <t>シサン</t>
    </rPh>
    <rPh sb="16" eb="18">
      <t>ゲンカ</t>
    </rPh>
    <phoneticPr fontId="3"/>
  </si>
  <si>
    <t>臨時支出</t>
    <rPh sb="0" eb="2">
      <t>リンジ</t>
    </rPh>
    <rPh sb="2" eb="4">
      <t>シシュツ</t>
    </rPh>
    <phoneticPr fontId="3"/>
  </si>
  <si>
    <t>PL補助金等-CF補助金等支出</t>
    <rPh sb="2" eb="5">
      <t>ホジョキン</t>
    </rPh>
    <rPh sb="5" eb="6">
      <t>トウ</t>
    </rPh>
    <phoneticPr fontId="1"/>
  </si>
  <si>
    <t>過年度支出建設仮勘定の費用振替</t>
    <rPh sb="0" eb="3">
      <t>カネンド</t>
    </rPh>
    <rPh sb="3" eb="5">
      <t>シシュツ</t>
    </rPh>
    <rPh sb="5" eb="7">
      <t>ケンセツ</t>
    </rPh>
    <rPh sb="7" eb="10">
      <t>カリカンジョウ</t>
    </rPh>
    <rPh sb="11" eb="13">
      <t>ヒヨウ</t>
    </rPh>
    <rPh sb="13" eb="15">
      <t>フリカエ</t>
    </rPh>
    <phoneticPr fontId="3"/>
  </si>
  <si>
    <t>CF業務収入（使用料及び手数料）-PL経常収益（使用料及び手数料）</t>
    <rPh sb="19" eb="21">
      <t>ケイジョウ</t>
    </rPh>
    <rPh sb="21" eb="23">
      <t>シュウエキ</t>
    </rPh>
    <rPh sb="24" eb="27">
      <t>シヨウリョウ</t>
    </rPh>
    <rPh sb="27" eb="28">
      <t>オヨ</t>
    </rPh>
    <rPh sb="29" eb="32">
      <t>テスウリョウ</t>
    </rPh>
    <phoneticPr fontId="4"/>
  </si>
  <si>
    <t>臨時収入</t>
    <rPh sb="0" eb="2">
      <t>リンジ</t>
    </rPh>
    <rPh sb="2" eb="4">
      <t>シュウニュウ</t>
    </rPh>
    <phoneticPr fontId="3"/>
  </si>
  <si>
    <t>CF業務収入（その他）-PL経常収益（その他）</t>
    <rPh sb="14" eb="16">
      <t>ケイジョウ</t>
    </rPh>
    <rPh sb="16" eb="18">
      <t>シュウエキ</t>
    </rPh>
    <rPh sb="21" eb="22">
      <t>タ</t>
    </rPh>
    <phoneticPr fontId="4"/>
  </si>
  <si>
    <t>資産売却益</t>
    <rPh sb="0" eb="2">
      <t>シサン</t>
    </rPh>
    <rPh sb="2" eb="5">
      <t>バイキャクエキ</t>
    </rPh>
    <phoneticPr fontId="3"/>
  </si>
  <si>
    <t>純行政コスト_地方債</t>
    <rPh sb="0" eb="1">
      <t>ジュン</t>
    </rPh>
    <rPh sb="1" eb="3">
      <t>ギョウセイ</t>
    </rPh>
    <rPh sb="7" eb="10">
      <t>チホウサイ</t>
    </rPh>
    <phoneticPr fontId="3"/>
  </si>
  <si>
    <t>資産除売却損</t>
    <rPh sb="0" eb="2">
      <t>シサン</t>
    </rPh>
    <rPh sb="2" eb="3">
      <t>ジョ</t>
    </rPh>
    <rPh sb="3" eb="5">
      <t>バイキャク</t>
    </rPh>
    <rPh sb="5" eb="6">
      <t>ソン</t>
    </rPh>
    <phoneticPr fontId="3"/>
  </si>
  <si>
    <t>徴収不能引当金繰入</t>
    <rPh sb="0" eb="2">
      <t>チョウシュウ</t>
    </rPh>
    <rPh sb="2" eb="4">
      <t>フノウ</t>
    </rPh>
    <rPh sb="4" eb="6">
      <t>ヒキアテ</t>
    </rPh>
    <rPh sb="6" eb="7">
      <t>キン</t>
    </rPh>
    <rPh sb="7" eb="9">
      <t>クリイレ</t>
    </rPh>
    <phoneticPr fontId="3"/>
  </si>
  <si>
    <t>臨時損失その他</t>
    <rPh sb="0" eb="2">
      <t>リンジ</t>
    </rPh>
    <rPh sb="2" eb="4">
      <t>ソンシツ</t>
    </rPh>
    <rPh sb="6" eb="7">
      <t>タ</t>
    </rPh>
    <phoneticPr fontId="3"/>
  </si>
  <si>
    <t>【純行政コスト_その他内訳】</t>
    <rPh sb="1" eb="2">
      <t>ジュン</t>
    </rPh>
    <rPh sb="2" eb="4">
      <t>ギョウセイ</t>
    </rPh>
    <rPh sb="10" eb="11">
      <t>タ</t>
    </rPh>
    <rPh sb="11" eb="13">
      <t>ウチワケ</t>
    </rPh>
    <phoneticPr fontId="3"/>
  </si>
  <si>
    <t>その他非資金取引</t>
    <rPh sb="2" eb="3">
      <t>タ</t>
    </rPh>
    <rPh sb="3" eb="4">
      <t>ヒ</t>
    </rPh>
    <rPh sb="4" eb="6">
      <t>シキン</t>
    </rPh>
    <rPh sb="6" eb="8">
      <t>トリヒキ</t>
    </rPh>
    <phoneticPr fontId="3"/>
  </si>
  <si>
    <t>【検証】</t>
    <rPh sb="1" eb="3">
      <t>ケンショウ</t>
    </rPh>
    <phoneticPr fontId="3"/>
  </si>
  <si>
    <t>【様式第2号】</t>
  </si>
  <si>
    <t>【様式第3号】</t>
  </si>
  <si>
    <t>【様式第4号】</t>
  </si>
  <si>
    <t>行政コスト計算書</t>
  </si>
  <si>
    <t>純資産変動計算書</t>
  </si>
  <si>
    <t>資金収支計算書</t>
  </si>
  <si>
    <t>科目名</t>
  </si>
  <si>
    <t>固定資産等形成分</t>
  </si>
  <si>
    <t>余剰分(不足分)</t>
  </si>
  <si>
    <t xml:space="preserve">  経常費用</t>
  </si>
  <si>
    <t>前年度末純資産残高</t>
  </si>
  <si>
    <t>【業務活動収支】</t>
  </si>
  <si>
    <t xml:space="preserve">    業務費用</t>
  </si>
  <si>
    <t xml:space="preserve">  純行政コスト（△）</t>
  </si>
  <si>
    <t xml:space="preserve">  業務支出</t>
  </si>
  <si>
    <t xml:space="preserve">      人件費</t>
  </si>
  <si>
    <t xml:space="preserve">  財源</t>
  </si>
  <si>
    <t xml:space="preserve">    業務費用支出</t>
  </si>
  <si>
    <t xml:space="preserve">        職員給与費</t>
  </si>
  <si>
    <t xml:space="preserve">    税収等</t>
  </si>
  <si>
    <t xml:space="preserve">      人件費支出</t>
  </si>
  <si>
    <t xml:space="preserve">        賞与等引当金繰入額</t>
  </si>
  <si>
    <t xml:space="preserve">    国県等補助金</t>
  </si>
  <si>
    <t xml:space="preserve">      物件費等支出</t>
  </si>
  <si>
    <t xml:space="preserve">        退職手当引当金繰入額</t>
  </si>
  <si>
    <t xml:space="preserve">  本年度差額</t>
  </si>
  <si>
    <t xml:space="preserve">      支払利息支出</t>
  </si>
  <si>
    <t xml:space="preserve">        その他</t>
  </si>
  <si>
    <t xml:space="preserve">  固定資産等の変動（内部変動）</t>
  </si>
  <si>
    <t xml:space="preserve">      その他の支出</t>
  </si>
  <si>
    <t xml:space="preserve">      物件費等</t>
  </si>
  <si>
    <t xml:space="preserve">    有形固定資産等の増加</t>
  </si>
  <si>
    <t xml:space="preserve">    移転費用支出</t>
  </si>
  <si>
    <t xml:space="preserve">        物件費</t>
  </si>
  <si>
    <t xml:space="preserve">    有形固定資産等の減少</t>
  </si>
  <si>
    <t xml:space="preserve">      補助金等支出</t>
  </si>
  <si>
    <t xml:space="preserve">        維持補修費</t>
  </si>
  <si>
    <t xml:space="preserve">    貸付金・基金等の増加</t>
  </si>
  <si>
    <t xml:space="preserve">      社会保障給付支出</t>
  </si>
  <si>
    <t xml:space="preserve">        減価償却費</t>
  </si>
  <si>
    <t xml:space="preserve">    貸付金・基金等の減少</t>
  </si>
  <si>
    <t xml:space="preserve">  資産評価差額</t>
  </si>
  <si>
    <t xml:space="preserve">      その他の業務費用</t>
  </si>
  <si>
    <t xml:space="preserve">  無償所管換等</t>
  </si>
  <si>
    <t xml:space="preserve">  業務収入</t>
  </si>
  <si>
    <t xml:space="preserve">        支払利息</t>
  </si>
  <si>
    <t xml:space="preserve">  その他</t>
  </si>
  <si>
    <t xml:space="preserve">    税収等収入</t>
  </si>
  <si>
    <t xml:space="preserve">        徴収不能引当金繰入額</t>
  </si>
  <si>
    <t xml:space="preserve">  本年度純資産変動額</t>
  </si>
  <si>
    <t xml:space="preserve">    国県等補助金収入</t>
  </si>
  <si>
    <t>本年度末純資産残高</t>
  </si>
  <si>
    <t xml:space="preserve">    使用料及び手数料収入</t>
  </si>
  <si>
    <t xml:space="preserve">    移転費用</t>
  </si>
  <si>
    <t xml:space="preserve">    その他の収入</t>
  </si>
  <si>
    <t xml:space="preserve">      補助金等</t>
  </si>
  <si>
    <t xml:space="preserve">  臨時支出</t>
  </si>
  <si>
    <t xml:space="preserve">      社会保障給付</t>
  </si>
  <si>
    <t xml:space="preserve">    災害復旧事業費支出</t>
  </si>
  <si>
    <t xml:space="preserve">    その他の支出</t>
  </si>
  <si>
    <t xml:space="preserve">      その他</t>
  </si>
  <si>
    <t xml:space="preserve">  臨時収入</t>
  </si>
  <si>
    <t xml:space="preserve">  経常収益</t>
  </si>
  <si>
    <t>業務活動収支</t>
  </si>
  <si>
    <t xml:space="preserve">    使用料及び手数料</t>
  </si>
  <si>
    <t>【投資活動収支】</t>
  </si>
  <si>
    <t xml:space="preserve">    その他</t>
  </si>
  <si>
    <t xml:space="preserve">  投資活動支出</t>
  </si>
  <si>
    <t>純経常行政コスト</t>
  </si>
  <si>
    <t xml:space="preserve">    公共施設等整備費支出</t>
  </si>
  <si>
    <t xml:space="preserve">  臨時損失</t>
  </si>
  <si>
    <t xml:space="preserve">    基金積立金支出</t>
  </si>
  <si>
    <t xml:space="preserve">    災害復旧事業費</t>
  </si>
  <si>
    <t xml:space="preserve">    投資及び出資金支出</t>
  </si>
  <si>
    <t xml:space="preserve">    資産除売却損</t>
  </si>
  <si>
    <t xml:space="preserve">    貸付金支出</t>
  </si>
  <si>
    <t xml:space="preserve">    投資損失引当金繰入額</t>
  </si>
  <si>
    <t xml:space="preserve">    損失補償等引当金繰入額</t>
  </si>
  <si>
    <t xml:space="preserve">  投資活動収入</t>
  </si>
  <si>
    <t xml:space="preserve">  臨時利益</t>
  </si>
  <si>
    <t xml:space="preserve">    基金取崩収入</t>
  </si>
  <si>
    <t xml:space="preserve">    資産売却益</t>
  </si>
  <si>
    <t xml:space="preserve">    貸付金元金回収収入</t>
  </si>
  <si>
    <t xml:space="preserve">    資産売却収入</t>
  </si>
  <si>
    <t>投資活動収支</t>
  </si>
  <si>
    <t>【財務活動収支】</t>
  </si>
  <si>
    <t xml:space="preserve">  財務活動支出</t>
  </si>
  <si>
    <t xml:space="preserve">  財務活動収入</t>
  </si>
  <si>
    <t>財務活動収支</t>
  </si>
  <si>
    <t>本年度資金収支額</t>
  </si>
  <si>
    <t>前年度末資金残高</t>
  </si>
  <si>
    <t>本年度末資金残高</t>
  </si>
  <si>
    <t>前年度末歳計外現金残高</t>
  </si>
  <si>
    <t>本年度歳計外現金増減額</t>
  </si>
  <si>
    <t>本年度末歳計外現金残高</t>
  </si>
  <si>
    <t>本年度末現金預金残高</t>
  </si>
  <si>
    <t>臨時利益その他</t>
    <rPh sb="0" eb="2">
      <t>リンジ</t>
    </rPh>
    <rPh sb="2" eb="4">
      <t>リエキ</t>
    </rPh>
    <rPh sb="6" eb="7">
      <t>タ</t>
    </rPh>
    <phoneticPr fontId="3"/>
  </si>
  <si>
    <t>検収調書　6公債費　借換債</t>
    <rPh sb="0" eb="4">
      <t>ケンシュウチョウショ</t>
    </rPh>
    <rPh sb="6" eb="9">
      <t>コウサイヒ</t>
    </rPh>
    <rPh sb="10" eb="13">
      <t>カリカエサイ</t>
    </rPh>
    <phoneticPr fontId="3"/>
  </si>
  <si>
    <t>Ver.19.4</t>
  </si>
  <si>
    <t>元号更新</t>
    <rPh sb="0" eb="2">
      <t>ゲンゴウ</t>
    </rPh>
    <rPh sb="2" eb="4">
      <t>コウシン</t>
    </rPh>
    <phoneticPr fontId="3"/>
  </si>
  <si>
    <t>【様式第1号】</t>
  </si>
  <si>
    <t>貸借対照表</t>
  </si>
  <si>
    <t>【資産の部】</t>
  </si>
  <si>
    <t>【負債の部】</t>
  </si>
  <si>
    <t xml:space="preserve">  固定資産</t>
  </si>
  <si>
    <t xml:space="preserve">  固定負債</t>
  </si>
  <si>
    <t xml:space="preserve">    有形固定資産</t>
  </si>
  <si>
    <t xml:space="preserve">      事業用資産</t>
  </si>
  <si>
    <t xml:space="preserve">    長期未払金</t>
  </si>
  <si>
    <t xml:space="preserve">        土地</t>
  </si>
  <si>
    <t xml:space="preserve">    退職手当引当金</t>
  </si>
  <si>
    <t xml:space="preserve">        立木竹</t>
  </si>
  <si>
    <t xml:space="preserve">    損失補償等引当金</t>
  </si>
  <si>
    <t xml:space="preserve">        建物</t>
  </si>
  <si>
    <t xml:space="preserve">        建物減価償却累計額</t>
  </si>
  <si>
    <t xml:space="preserve">  流動負債</t>
  </si>
  <si>
    <t xml:space="preserve">        工作物</t>
  </si>
  <si>
    <t xml:space="preserve">        工作物減価償却累計額</t>
  </si>
  <si>
    <t xml:space="preserve">    未払金</t>
  </si>
  <si>
    <t xml:space="preserve">        船舶</t>
  </si>
  <si>
    <t xml:space="preserve">    未払費用</t>
  </si>
  <si>
    <t xml:space="preserve">        船舶減価償却累計額</t>
  </si>
  <si>
    <t xml:space="preserve">    前受金</t>
  </si>
  <si>
    <t xml:space="preserve">        浮標等</t>
  </si>
  <si>
    <t xml:space="preserve">    前受収益</t>
  </si>
  <si>
    <t xml:space="preserve">        浮標等減価償却累計額</t>
  </si>
  <si>
    <t xml:space="preserve">    賞与等引当金</t>
  </si>
  <si>
    <t xml:space="preserve">        航空機</t>
  </si>
  <si>
    <t xml:space="preserve">    預り金</t>
  </si>
  <si>
    <t xml:space="preserve">        航空機減価償却累計額</t>
  </si>
  <si>
    <t>負債合計</t>
  </si>
  <si>
    <t xml:space="preserve">        その他減価償却累計額</t>
  </si>
  <si>
    <t>【純資産の部】</t>
  </si>
  <si>
    <t xml:space="preserve">        建設仮勘定</t>
  </si>
  <si>
    <t xml:space="preserve">  固定資産等形成分</t>
  </si>
  <si>
    <t xml:space="preserve">      インフラ資産</t>
  </si>
  <si>
    <t xml:space="preserve">  余剰分（不足分）</t>
  </si>
  <si>
    <t xml:space="preserve">      物品</t>
  </si>
  <si>
    <t xml:space="preserve">      物品減価償却累計額</t>
  </si>
  <si>
    <t xml:space="preserve">    無形固定資産</t>
  </si>
  <si>
    <t xml:space="preserve">      ソフトウェア</t>
  </si>
  <si>
    <t xml:space="preserve">    投資その他の資産</t>
  </si>
  <si>
    <t xml:space="preserve">      投資及び出資金</t>
  </si>
  <si>
    <t xml:space="preserve">        有価証券</t>
  </si>
  <si>
    <t xml:space="preserve">        出資金</t>
  </si>
  <si>
    <t xml:space="preserve">      投資損失引当金</t>
  </si>
  <si>
    <t xml:space="preserve">      長期延滞債権</t>
  </si>
  <si>
    <t xml:space="preserve">      長期貸付金</t>
  </si>
  <si>
    <t xml:space="preserve">      基金</t>
  </si>
  <si>
    <t xml:space="preserve">        減債基金</t>
  </si>
  <si>
    <t xml:space="preserve">      徴収不能引当金</t>
  </si>
  <si>
    <t xml:space="preserve">  流動資産</t>
  </si>
  <si>
    <t xml:space="preserve">    現金預金</t>
  </si>
  <si>
    <t xml:space="preserve">    未収金</t>
  </si>
  <si>
    <t xml:space="preserve">    短期貸付金</t>
  </si>
  <si>
    <t xml:space="preserve">    基金</t>
  </si>
  <si>
    <t xml:space="preserve">      財政調整基金</t>
  </si>
  <si>
    <t xml:space="preserve">      減債基金</t>
  </si>
  <si>
    <t xml:space="preserve">    棚卸資産</t>
  </si>
  <si>
    <t xml:space="preserve">    徴収不能引当金</t>
  </si>
  <si>
    <t>純資産合計</t>
  </si>
  <si>
    <t>資産合計</t>
  </si>
  <si>
    <t>負債及び純資産合計</t>
  </si>
  <si>
    <t>NW財源</t>
    <rPh sb="2" eb="4">
      <t>ザイゲン</t>
    </rPh>
    <phoneticPr fontId="3"/>
  </si>
  <si>
    <t>PL補助金等</t>
    <rPh sb="2" eb="5">
      <t>ホジョキン</t>
    </rPh>
    <rPh sb="5" eb="6">
      <t>トウ</t>
    </rPh>
    <phoneticPr fontId="3"/>
  </si>
  <si>
    <t>BS地方債固定</t>
    <rPh sb="2" eb="4">
      <t>チホウ</t>
    </rPh>
    <rPh sb="4" eb="5">
      <t>サイ</t>
    </rPh>
    <rPh sb="5" eb="7">
      <t>コテイ</t>
    </rPh>
    <phoneticPr fontId="3"/>
  </si>
  <si>
    <t>BS地方債流動</t>
    <rPh sb="2" eb="4">
      <t>チホウ</t>
    </rPh>
    <rPh sb="4" eb="5">
      <t>サイ</t>
    </rPh>
    <rPh sb="5" eb="7">
      <t>リュウドウ</t>
    </rPh>
    <phoneticPr fontId="3"/>
  </si>
  <si>
    <t>BS未収金</t>
    <rPh sb="2" eb="5">
      <t>ミシュウキン</t>
    </rPh>
    <phoneticPr fontId="3"/>
  </si>
  <si>
    <t>BS徴収不能引当金</t>
    <rPh sb="2" eb="4">
      <t>チョウシュウ</t>
    </rPh>
    <rPh sb="4" eb="6">
      <t>フノウ</t>
    </rPh>
    <rPh sb="6" eb="9">
      <t>ヒキアテキン</t>
    </rPh>
    <phoneticPr fontId="3"/>
  </si>
  <si>
    <t>BS長期延滞債権</t>
    <rPh sb="2" eb="4">
      <t>チョウキ</t>
    </rPh>
    <rPh sb="4" eb="8">
      <t>エンタイサイケン</t>
    </rPh>
    <phoneticPr fontId="3"/>
  </si>
  <si>
    <t>BS長期貸付金</t>
    <rPh sb="2" eb="4">
      <t>チョウキ</t>
    </rPh>
    <rPh sb="4" eb="6">
      <t>カシツケ</t>
    </rPh>
    <rPh sb="6" eb="7">
      <t>キン</t>
    </rPh>
    <phoneticPr fontId="3"/>
  </si>
  <si>
    <t>BS短期貸付金</t>
    <rPh sb="2" eb="6">
      <t>タンキカシツケ</t>
    </rPh>
    <rPh sb="6" eb="7">
      <t>キン</t>
    </rPh>
    <phoneticPr fontId="3"/>
  </si>
  <si>
    <t>BSその他</t>
    <rPh sb="4" eb="5">
      <t>タ</t>
    </rPh>
    <phoneticPr fontId="3"/>
  </si>
  <si>
    <t>BS出資金</t>
    <rPh sb="2" eb="5">
      <t>シュッシキン</t>
    </rPh>
    <phoneticPr fontId="3"/>
  </si>
  <si>
    <t>BS有価証券</t>
    <rPh sb="2" eb="4">
      <t>ユウカ</t>
    </rPh>
    <rPh sb="4" eb="6">
      <t>ショウケン</t>
    </rPh>
    <phoneticPr fontId="3"/>
  </si>
  <si>
    <t>BS投資損失引当金</t>
    <rPh sb="2" eb="4">
      <t>トウシ</t>
    </rPh>
    <rPh sb="4" eb="6">
      <t>ソンシツ</t>
    </rPh>
    <rPh sb="6" eb="8">
      <t>ヒキアテ</t>
    </rPh>
    <rPh sb="8" eb="9">
      <t>キン</t>
    </rPh>
    <phoneticPr fontId="3"/>
  </si>
  <si>
    <t>寄託金</t>
    <rPh sb="0" eb="3">
      <t>キタクキン</t>
    </rPh>
    <phoneticPr fontId="3"/>
  </si>
  <si>
    <t>一般会計等</t>
    <rPh sb="4" eb="5">
      <t>トウ</t>
    </rPh>
    <phoneticPr fontId="3"/>
  </si>
  <si>
    <t>単純合算</t>
    <rPh sb="0" eb="2">
      <t>タンジュン</t>
    </rPh>
    <rPh sb="2" eb="4">
      <t>ガッサン</t>
    </rPh>
    <phoneticPr fontId="3"/>
  </si>
  <si>
    <t>国県等補助金</t>
    <phoneticPr fontId="3"/>
  </si>
  <si>
    <t>資本的_x000D_補助金</t>
    <phoneticPr fontId="3"/>
  </si>
  <si>
    <t>経常的_x000D_補助金</t>
    <phoneticPr fontId="3"/>
  </si>
  <si>
    <t>相殺消去</t>
    <rPh sb="0" eb="2">
      <t>ソウサイ</t>
    </rPh>
    <rPh sb="2" eb="4">
      <t>ショウキョ</t>
    </rPh>
    <phoneticPr fontId="3"/>
  </si>
  <si>
    <t>BS退職手当引当金</t>
    <rPh sb="2" eb="9">
      <t>タイショクテアテヒキアテキン</t>
    </rPh>
    <phoneticPr fontId="3"/>
  </si>
  <si>
    <t>BS損失補償引当金</t>
    <rPh sb="2" eb="4">
      <t>ソンシツ</t>
    </rPh>
    <rPh sb="4" eb="6">
      <t>ホショウ</t>
    </rPh>
    <rPh sb="6" eb="9">
      <t>ヒキアテキン</t>
    </rPh>
    <phoneticPr fontId="3"/>
  </si>
  <si>
    <t>BS賞与等引当金</t>
    <rPh sb="2" eb="4">
      <t>ショウヨ</t>
    </rPh>
    <rPh sb="4" eb="5">
      <t>トウ</t>
    </rPh>
    <rPh sb="5" eb="8">
      <t>ヒキアテキン</t>
    </rPh>
    <phoneticPr fontId="3"/>
  </si>
  <si>
    <t>市税</t>
  </si>
  <si>
    <t>地方譲与税</t>
  </si>
  <si>
    <t>利子割交付金</t>
  </si>
  <si>
    <t>配当割交付金</t>
  </si>
  <si>
    <t>株式等譲渡所得割交付金</t>
  </si>
  <si>
    <t>地方消費税交付金</t>
  </si>
  <si>
    <t>ゴルフ場利用税交付金</t>
  </si>
  <si>
    <t>環境性能割交付金</t>
    <rPh sb="0" eb="4">
      <t>カンキョウセイノウ</t>
    </rPh>
    <rPh sb="4" eb="5">
      <t>ワリ</t>
    </rPh>
    <rPh sb="5" eb="8">
      <t>コウフキン</t>
    </rPh>
    <phoneticPr fontId="3"/>
  </si>
  <si>
    <t>地方特例交付金</t>
  </si>
  <si>
    <t>地方交付税</t>
  </si>
  <si>
    <t>交通安全対策特別交付金</t>
  </si>
  <si>
    <t>寄附金</t>
    <rPh sb="0" eb="3">
      <t>キフキン</t>
    </rPh>
    <phoneticPr fontId="5"/>
  </si>
  <si>
    <t>CF補助金収入（投資）</t>
    <rPh sb="2" eb="5">
      <t>ホジョキン</t>
    </rPh>
    <rPh sb="5" eb="7">
      <t>シュウニュウ</t>
    </rPh>
    <rPh sb="8" eb="10">
      <t>トウシ</t>
    </rPh>
    <phoneticPr fontId="3"/>
  </si>
  <si>
    <t>特別会計</t>
    <rPh sb="0" eb="2">
      <t>トクベツ</t>
    </rPh>
    <rPh sb="2" eb="4">
      <t>カイケイ</t>
    </rPh>
    <phoneticPr fontId="3"/>
  </si>
  <si>
    <t>【一般会計等】CF投資　公共施設等整備支出</t>
    <rPh sb="1" eb="3">
      <t>イッパン</t>
    </rPh>
    <rPh sb="3" eb="5">
      <t>カイケイ</t>
    </rPh>
    <rPh sb="5" eb="6">
      <t>トウ</t>
    </rPh>
    <rPh sb="9" eb="11">
      <t>トウシ</t>
    </rPh>
    <rPh sb="12" eb="14">
      <t>コウキョウ</t>
    </rPh>
    <rPh sb="14" eb="16">
      <t>シセツ</t>
    </rPh>
    <rPh sb="16" eb="17">
      <t>トウ</t>
    </rPh>
    <rPh sb="17" eb="19">
      <t>セイビ</t>
    </rPh>
    <rPh sb="19" eb="21">
      <t>シシュツ</t>
    </rPh>
    <phoneticPr fontId="3"/>
  </si>
  <si>
    <t>CF財務　地方債発行収入（特別会計分のみ）</t>
    <rPh sb="2" eb="4">
      <t>ザイム</t>
    </rPh>
    <rPh sb="5" eb="8">
      <t>チホウサイ</t>
    </rPh>
    <rPh sb="8" eb="10">
      <t>ハッコウ</t>
    </rPh>
    <rPh sb="10" eb="12">
      <t>シュウニュウ</t>
    </rPh>
    <rPh sb="13" eb="15">
      <t>トクベツ</t>
    </rPh>
    <rPh sb="15" eb="17">
      <t>カイケイ</t>
    </rPh>
    <rPh sb="17" eb="18">
      <t>ブン</t>
    </rPh>
    <phoneticPr fontId="3"/>
  </si>
  <si>
    <t>【一般会計等】財源情報の明細　純行政コスト_地方債</t>
    <rPh sb="1" eb="3">
      <t>イッパン</t>
    </rPh>
    <rPh sb="3" eb="5">
      <t>カイケイ</t>
    </rPh>
    <rPh sb="5" eb="6">
      <t>トウ</t>
    </rPh>
    <rPh sb="7" eb="9">
      <t>ザイゲン</t>
    </rPh>
    <rPh sb="9" eb="11">
      <t>ジョウホウ</t>
    </rPh>
    <rPh sb="12" eb="14">
      <t>メイサイ</t>
    </rPh>
    <rPh sb="15" eb="16">
      <t>ジュン</t>
    </rPh>
    <rPh sb="16" eb="18">
      <t>ギョウセイ</t>
    </rPh>
    <rPh sb="22" eb="25">
      <t>チホウサイ</t>
    </rPh>
    <phoneticPr fontId="3"/>
  </si>
  <si>
    <t>会計：全体会計</t>
  </si>
  <si>
    <t>土地開発基金</t>
  </si>
  <si>
    <t>後期高齢者医療特別会計</t>
  </si>
  <si>
    <t>差額</t>
    <rPh sb="0" eb="2">
      <t>サガク</t>
    </rPh>
    <phoneticPr fontId="3"/>
  </si>
  <si>
    <t>取得価額</t>
    <rPh sb="0" eb="4">
      <t>シュトクカガク</t>
    </rPh>
    <phoneticPr fontId="3"/>
  </si>
  <si>
    <t>減価償却累計額</t>
    <rPh sb="0" eb="7">
      <t>ゲンカショウキャクルイケイガク</t>
    </rPh>
    <phoneticPr fontId="3"/>
  </si>
  <si>
    <t>年度末残高</t>
    <rPh sb="0" eb="5">
      <t>ネンドマツザンダカ</t>
    </rPh>
    <phoneticPr fontId="3"/>
  </si>
  <si>
    <t>本年度償却額</t>
    <rPh sb="0" eb="6">
      <t>ホンネンドショウキャクガク</t>
    </rPh>
    <phoneticPr fontId="3"/>
  </si>
  <si>
    <t>無形固定資産減価償却費</t>
    <rPh sb="0" eb="11">
      <t>ムケイコテイシサンゲンカショウキャクヒ</t>
    </rPh>
    <phoneticPr fontId="3"/>
  </si>
  <si>
    <t>PL減価償却費</t>
    <rPh sb="2" eb="7">
      <t>ゲンカショウキャクヒ</t>
    </rPh>
    <phoneticPr fontId="3"/>
  </si>
  <si>
    <t>決算額</t>
    <rPh sb="0" eb="3">
      <t>ケッサンガク</t>
    </rPh>
    <phoneticPr fontId="3"/>
  </si>
  <si>
    <t>未収調整</t>
    <rPh sb="0" eb="4">
      <t>ミシュウチョウセイ</t>
    </rPh>
    <phoneticPr fontId="3"/>
  </si>
  <si>
    <t>常陸太田市　全体会計</t>
    <rPh sb="0" eb="4">
      <t>ヒタチオオタ</t>
    </rPh>
    <rPh sb="4" eb="5">
      <t>シ</t>
    </rPh>
    <rPh sb="6" eb="8">
      <t>ゼンタイ</t>
    </rPh>
    <rPh sb="8" eb="10">
      <t>カイケイ</t>
    </rPh>
    <phoneticPr fontId="3"/>
  </si>
  <si>
    <t>（令和4年3月31日現在）</t>
  </si>
  <si>
    <t>自治体名：常陸太田市</t>
  </si>
  <si>
    <t>科目</t>
  </si>
  <si>
    <t>自　令和3年4月1日</t>
  </si>
  <si>
    <t>至　令和4年3月31日</t>
  </si>
  <si>
    <t>（一般会計）</t>
    <rPh sb="1" eb="3">
      <t>イッパン</t>
    </rPh>
    <rPh sb="3" eb="5">
      <t>カイケイ</t>
    </rPh>
    <phoneticPr fontId="3"/>
  </si>
  <si>
    <t>都市整備事業基金</t>
  </si>
  <si>
    <t>ふるさと水と土保全対策基金</t>
  </si>
  <si>
    <t>金砂郷地区学校建設基金</t>
  </si>
  <si>
    <t>里美地区学校建設基金</t>
  </si>
  <si>
    <t>学校教育施設整備基金</t>
  </si>
  <si>
    <t>水府地区歴史民俗資料館建設基金</t>
  </si>
  <si>
    <t>一般廃棄物処理施設整備基金</t>
  </si>
  <si>
    <t>奨学基金</t>
  </si>
  <si>
    <t>地域福祉基金</t>
  </si>
  <si>
    <t>肉用牛特別導入事業基金</t>
  </si>
  <si>
    <t>水府地区観光施設管理基金</t>
  </si>
  <si>
    <t>まちづくり振興基金</t>
  </si>
  <si>
    <t>ふるさと常陸太田基金</t>
  </si>
  <si>
    <t>印紙等購入基金</t>
  </si>
  <si>
    <t>県北教育旅行推進事業基金</t>
  </si>
  <si>
    <t>森林環境譲与税基金</t>
  </si>
  <si>
    <t>里美風力発電設備解体基金</t>
  </si>
  <si>
    <t>（国民健康保険特別会計）</t>
    <rPh sb="1" eb="7">
      <t>コクミンケンコウホケン</t>
    </rPh>
    <rPh sb="7" eb="11">
      <t>トクベツカイケイ</t>
    </rPh>
    <phoneticPr fontId="3"/>
  </si>
  <si>
    <t>国民健康保険支払準備基金</t>
    <rPh sb="0" eb="2">
      <t>コクミン</t>
    </rPh>
    <rPh sb="2" eb="4">
      <t>ケンコウ</t>
    </rPh>
    <rPh sb="4" eb="6">
      <t>ホケン</t>
    </rPh>
    <rPh sb="6" eb="8">
      <t>シハライ</t>
    </rPh>
    <rPh sb="8" eb="10">
      <t>ジュンビ</t>
    </rPh>
    <rPh sb="10" eb="12">
      <t>キキン</t>
    </rPh>
    <phoneticPr fontId="28"/>
  </si>
  <si>
    <t>（介護保険特別会計）</t>
    <rPh sb="1" eb="9">
      <t>カイゴホケントクベツカイケイ</t>
    </rPh>
    <phoneticPr fontId="3"/>
  </si>
  <si>
    <t>介護保険支払準備基金</t>
    <rPh sb="0" eb="2">
      <t>カイゴ</t>
    </rPh>
    <rPh sb="2" eb="4">
      <t>ホケン</t>
    </rPh>
    <rPh sb="4" eb="6">
      <t>シハライ</t>
    </rPh>
    <rPh sb="6" eb="8">
      <t>ジュンビ</t>
    </rPh>
    <rPh sb="8" eb="10">
      <t>キキン</t>
    </rPh>
    <phoneticPr fontId="28"/>
  </si>
  <si>
    <t>（下水道事業等会計）</t>
    <rPh sb="1" eb="7">
      <t>ゲスイドウジギョウトウ</t>
    </rPh>
    <rPh sb="7" eb="9">
      <t>カイケイ</t>
    </rPh>
    <phoneticPr fontId="3"/>
  </si>
  <si>
    <t>基金</t>
    <rPh sb="0" eb="2">
      <t>キキン</t>
    </rPh>
    <phoneticPr fontId="28"/>
  </si>
  <si>
    <t>（一般会計）</t>
    <rPh sb="1" eb="5">
      <t>イッパンカイケイ</t>
    </rPh>
    <phoneticPr fontId="3"/>
  </si>
  <si>
    <t>1.市税_1.市民税</t>
    <rPh sb="2" eb="4">
      <t>シゼイ</t>
    </rPh>
    <rPh sb="7" eb="10">
      <t>シミンゼイ</t>
    </rPh>
    <phoneticPr fontId="12"/>
  </si>
  <si>
    <t>1.市税_2.固定資産税</t>
    <rPh sb="2" eb="4">
      <t>シゼイ</t>
    </rPh>
    <rPh sb="7" eb="9">
      <t>コテイ</t>
    </rPh>
    <rPh sb="9" eb="12">
      <t>シサンゼイ</t>
    </rPh>
    <phoneticPr fontId="12"/>
  </si>
  <si>
    <t>1.市税_3.軽自動車税</t>
    <rPh sb="2" eb="4">
      <t>シゼイ</t>
    </rPh>
    <rPh sb="7" eb="11">
      <t>ケイジドウシャ</t>
    </rPh>
    <rPh sb="11" eb="12">
      <t>ゼイ</t>
    </rPh>
    <phoneticPr fontId="12"/>
  </si>
  <si>
    <t>1.市税_7.都市計画税</t>
    <rPh sb="2" eb="4">
      <t>シゼイ</t>
    </rPh>
    <rPh sb="7" eb="9">
      <t>トシ</t>
    </rPh>
    <rPh sb="9" eb="11">
      <t>ケイカク</t>
    </rPh>
    <rPh sb="11" eb="12">
      <t>ゼイ</t>
    </rPh>
    <phoneticPr fontId="12"/>
  </si>
  <si>
    <t>13.分担金及び負担金_2.民生費負担金</t>
    <rPh sb="3" eb="6">
      <t>ブンタンキン</t>
    </rPh>
    <rPh sb="6" eb="7">
      <t>オヨ</t>
    </rPh>
    <rPh sb="8" eb="11">
      <t>フタンキン</t>
    </rPh>
    <rPh sb="14" eb="16">
      <t>ミンセイ</t>
    </rPh>
    <rPh sb="16" eb="17">
      <t>ヒ</t>
    </rPh>
    <rPh sb="17" eb="20">
      <t>フタンキン</t>
    </rPh>
    <phoneticPr fontId="12"/>
  </si>
  <si>
    <t>14.使用料及び手数料_1.使用料_3.衛生使用料</t>
    <rPh sb="3" eb="6">
      <t>シヨウリョウ</t>
    </rPh>
    <rPh sb="6" eb="7">
      <t>オヨ</t>
    </rPh>
    <rPh sb="8" eb="11">
      <t>テスウリョウ</t>
    </rPh>
    <rPh sb="14" eb="17">
      <t>シヨウリョウ</t>
    </rPh>
    <rPh sb="20" eb="22">
      <t>エイセイ</t>
    </rPh>
    <rPh sb="22" eb="24">
      <t>シヨウ</t>
    </rPh>
    <rPh sb="24" eb="25">
      <t>リョウ</t>
    </rPh>
    <phoneticPr fontId="12"/>
  </si>
  <si>
    <t>14.使用料及び手数料_1.使用料_6.土木使用料</t>
    <rPh sb="3" eb="6">
      <t>シヨウリョウ</t>
    </rPh>
    <rPh sb="6" eb="7">
      <t>オヨ</t>
    </rPh>
    <rPh sb="8" eb="11">
      <t>テスウリョウ</t>
    </rPh>
    <rPh sb="14" eb="17">
      <t>シヨウリョウ</t>
    </rPh>
    <rPh sb="20" eb="22">
      <t>ドボク</t>
    </rPh>
    <rPh sb="22" eb="24">
      <t>シヨウ</t>
    </rPh>
    <rPh sb="24" eb="25">
      <t>リョウ</t>
    </rPh>
    <phoneticPr fontId="12"/>
  </si>
  <si>
    <t>17.財産収入_1.財産運用収入</t>
    <rPh sb="3" eb="5">
      <t>ザイサン</t>
    </rPh>
    <rPh sb="5" eb="7">
      <t>シュウニュウ</t>
    </rPh>
    <rPh sb="10" eb="12">
      <t>ザイサン</t>
    </rPh>
    <rPh sb="12" eb="14">
      <t>ウンヨウ</t>
    </rPh>
    <rPh sb="14" eb="16">
      <t>シュウニュウ</t>
    </rPh>
    <phoneticPr fontId="12"/>
  </si>
  <si>
    <t>21.諸収入_4.雑入</t>
    <rPh sb="3" eb="4">
      <t>ショ</t>
    </rPh>
    <rPh sb="4" eb="6">
      <t>シュウニュウ</t>
    </rPh>
    <rPh sb="9" eb="11">
      <t>ザツニュウ</t>
    </rPh>
    <phoneticPr fontId="12"/>
  </si>
  <si>
    <t>1.国民健康保険税_1.国民健康保険税</t>
    <rPh sb="2" eb="4">
      <t>コクミン</t>
    </rPh>
    <rPh sb="4" eb="6">
      <t>ケンコウ</t>
    </rPh>
    <rPh sb="6" eb="8">
      <t>ホケン</t>
    </rPh>
    <rPh sb="8" eb="9">
      <t>ゼイ</t>
    </rPh>
    <rPh sb="12" eb="18">
      <t>コクミンケンコウホケン</t>
    </rPh>
    <rPh sb="18" eb="19">
      <t>ゼイ</t>
    </rPh>
    <phoneticPr fontId="10"/>
  </si>
  <si>
    <t>8.諸収入_3.雑入</t>
    <rPh sb="2" eb="3">
      <t>ショ</t>
    </rPh>
    <rPh sb="3" eb="5">
      <t>シュウニュウ</t>
    </rPh>
    <rPh sb="8" eb="10">
      <t>ザツニュウ</t>
    </rPh>
    <phoneticPr fontId="10"/>
  </si>
  <si>
    <t>（後期高齢者医療特別会計）</t>
    <rPh sb="1" eb="12">
      <t>コウキコウレイシャイリョウトクベツカイケイ</t>
    </rPh>
    <phoneticPr fontId="3"/>
  </si>
  <si>
    <t>1.後期高齢者医療保険料_1.後期高齢者医療保険料</t>
    <rPh sb="2" eb="4">
      <t>コウキ</t>
    </rPh>
    <rPh sb="4" eb="7">
      <t>コウレイシャ</t>
    </rPh>
    <rPh sb="7" eb="9">
      <t>イリョウ</t>
    </rPh>
    <rPh sb="9" eb="12">
      <t>ホケンリョウ</t>
    </rPh>
    <rPh sb="15" eb="17">
      <t>コウキ</t>
    </rPh>
    <rPh sb="17" eb="20">
      <t>コウレイシャ</t>
    </rPh>
    <rPh sb="20" eb="22">
      <t>イリョウ</t>
    </rPh>
    <rPh sb="22" eb="25">
      <t>ホケンリョウ</t>
    </rPh>
    <phoneticPr fontId="10"/>
  </si>
  <si>
    <t>1.保険料_1.介護保険料</t>
    <rPh sb="2" eb="5">
      <t>ホケンリョウ</t>
    </rPh>
    <rPh sb="8" eb="10">
      <t>カイゴ</t>
    </rPh>
    <rPh sb="10" eb="13">
      <t>ホケンリョウ</t>
    </rPh>
    <phoneticPr fontId="10"/>
  </si>
  <si>
    <t>（水道事業会計）</t>
    <rPh sb="1" eb="7">
      <t>スイドウジギョウカイケイ</t>
    </rPh>
    <phoneticPr fontId="3"/>
  </si>
  <si>
    <t>給水収益等</t>
    <rPh sb="0" eb="2">
      <t>キュウスイ</t>
    </rPh>
    <rPh sb="2" eb="4">
      <t>シュウエキ</t>
    </rPh>
    <rPh sb="4" eb="5">
      <t>トウ</t>
    </rPh>
    <phoneticPr fontId="10"/>
  </si>
  <si>
    <t>（工業用水道事業会計）</t>
    <rPh sb="1" eb="4">
      <t>コウギョウヨウ</t>
    </rPh>
    <rPh sb="4" eb="6">
      <t>スイドウ</t>
    </rPh>
    <rPh sb="6" eb="8">
      <t>ジギョウ</t>
    </rPh>
    <rPh sb="8" eb="10">
      <t>カイケイ</t>
    </rPh>
    <phoneticPr fontId="3"/>
  </si>
  <si>
    <t>（簡易水道事業会計）</t>
    <rPh sb="1" eb="3">
      <t>カンイ</t>
    </rPh>
    <rPh sb="3" eb="5">
      <t>スイドウ</t>
    </rPh>
    <rPh sb="5" eb="7">
      <t>ジギョウ</t>
    </rPh>
    <rPh sb="7" eb="9">
      <t>カイケイ</t>
    </rPh>
    <phoneticPr fontId="3"/>
  </si>
  <si>
    <t>（下水道事業等会計）</t>
    <rPh sb="1" eb="2">
      <t>シタ</t>
    </rPh>
    <rPh sb="2" eb="4">
      <t>スイドウ</t>
    </rPh>
    <rPh sb="4" eb="6">
      <t>ジギョウ</t>
    </rPh>
    <rPh sb="6" eb="7">
      <t>トウ</t>
    </rPh>
    <rPh sb="7" eb="9">
      <t>カイケイ</t>
    </rPh>
    <phoneticPr fontId="3"/>
  </si>
  <si>
    <t>下水道収益等</t>
    <rPh sb="0" eb="3">
      <t>ゲスイドウ</t>
    </rPh>
    <rPh sb="3" eb="5">
      <t>シュウエキ</t>
    </rPh>
    <rPh sb="5" eb="6">
      <t>トウ</t>
    </rPh>
    <phoneticPr fontId="10"/>
  </si>
  <si>
    <t>(全体会計修正）</t>
    <rPh sb="1" eb="3">
      <t>ゼンタイ</t>
    </rPh>
    <rPh sb="3" eb="5">
      <t>カイケイ</t>
    </rPh>
    <rPh sb="5" eb="7">
      <t>シュウセイ</t>
    </rPh>
    <phoneticPr fontId="3"/>
  </si>
  <si>
    <t>【通常分】</t>
  </si>
  <si>
    <t>　　　 一般公共事業</t>
    <phoneticPr fontId="3"/>
  </si>
  <si>
    <t>　　　 防災・減災・国土強靱化緊急対策事業債</t>
    <rPh sb="4" eb="6">
      <t>ボウサイ</t>
    </rPh>
    <rPh sb="7" eb="9">
      <t>ゲンサイ</t>
    </rPh>
    <rPh sb="10" eb="12">
      <t>コクド</t>
    </rPh>
    <rPh sb="12" eb="14">
      <t>キョウジン</t>
    </rPh>
    <rPh sb="14" eb="15">
      <t>カ</t>
    </rPh>
    <rPh sb="15" eb="17">
      <t>キンキュウ</t>
    </rPh>
    <rPh sb="17" eb="19">
      <t>タイサク</t>
    </rPh>
    <rPh sb="19" eb="21">
      <t>ジギョウ</t>
    </rPh>
    <rPh sb="21" eb="22">
      <t>サイ</t>
    </rPh>
    <phoneticPr fontId="27"/>
  </si>
  <si>
    <t>　　　 公営住宅建設</t>
    <phoneticPr fontId="3"/>
  </si>
  <si>
    <t>　　　 災害復旧</t>
    <phoneticPr fontId="3"/>
  </si>
  <si>
    <t>　　　 教育・福祉施設</t>
    <phoneticPr fontId="3"/>
  </si>
  <si>
    <t>　　　 一般単独事業</t>
    <phoneticPr fontId="3"/>
  </si>
  <si>
    <t xml:space="preserve"> 　　　その他</t>
    <phoneticPr fontId="3"/>
  </si>
  <si>
    <t>【特別分】</t>
  </si>
  <si>
    <t>　　　 臨時財政対策債</t>
    <phoneticPr fontId="3"/>
  </si>
  <si>
    <t>　　 　減税補てん債</t>
    <phoneticPr fontId="3"/>
  </si>
  <si>
    <t xml:space="preserve"> 　　　退職手当債</t>
    <phoneticPr fontId="3"/>
  </si>
  <si>
    <t>　　　 その他</t>
    <phoneticPr fontId="3"/>
  </si>
  <si>
    <t>（水道事業会計）</t>
    <rPh sb="1" eb="8">
      <t>スイドウジギョウカイケイ」</t>
    </rPh>
    <phoneticPr fontId="3"/>
  </si>
  <si>
    <t>　企業債</t>
    <rPh sb="1" eb="3">
      <t>キギョウ</t>
    </rPh>
    <rPh sb="3" eb="4">
      <t>サイ</t>
    </rPh>
    <phoneticPr fontId="3"/>
  </si>
  <si>
    <t>（下水道事業等会計）</t>
    <rPh sb="1" eb="4">
      <t>ゲスイドウ</t>
    </rPh>
    <rPh sb="4" eb="6">
      <t>ジギョウ</t>
    </rPh>
    <rPh sb="6" eb="7">
      <t>トウ</t>
    </rPh>
    <rPh sb="7" eb="9">
      <t>カイケイ</t>
    </rPh>
    <phoneticPr fontId="3"/>
  </si>
  <si>
    <t>修繕引当金</t>
    <rPh sb="0" eb="5">
      <t>シュウゼンヒキアテキン</t>
    </rPh>
    <phoneticPr fontId="3"/>
  </si>
  <si>
    <t>法人事業税交付金</t>
    <rPh sb="0" eb="5">
      <t>ホウジンジギョウゼイ</t>
    </rPh>
    <rPh sb="5" eb="8">
      <t>コウフキン</t>
    </rPh>
    <phoneticPr fontId="3"/>
  </si>
  <si>
    <t>分担金及び負担金</t>
    <rPh sb="0" eb="3">
      <t>ブンタンキン</t>
    </rPh>
    <rPh sb="3" eb="4">
      <t>オヨ</t>
    </rPh>
    <rPh sb="5" eb="8">
      <t>フタンキン</t>
    </rPh>
    <phoneticPr fontId="5"/>
  </si>
  <si>
    <t>特別会計繰入金</t>
    <rPh sb="0" eb="4">
      <t>トクベツカイケイ</t>
    </rPh>
    <rPh sb="4" eb="7">
      <t>クリイレキン</t>
    </rPh>
    <phoneticPr fontId="5"/>
  </si>
  <si>
    <t>国民健康保険税</t>
  </si>
  <si>
    <t>国民健康保険特別会計</t>
  </si>
  <si>
    <t>後期高齢者医療保険料</t>
  </si>
  <si>
    <t>保険料</t>
  </si>
  <si>
    <t>介護保険特別会計</t>
  </si>
  <si>
    <t>支払基金交付金</t>
  </si>
  <si>
    <t>他会計補助金</t>
    <rPh sb="0" eb="1">
      <t>タ</t>
    </rPh>
    <rPh sb="1" eb="3">
      <t>カイケイ</t>
    </rPh>
    <rPh sb="3" eb="6">
      <t>ホジョキン</t>
    </rPh>
    <phoneticPr fontId="3"/>
  </si>
  <si>
    <t>水道事業会計</t>
    <rPh sb="0" eb="2">
      <t>スイドウ</t>
    </rPh>
    <rPh sb="2" eb="4">
      <t>ジギョウ</t>
    </rPh>
    <rPh sb="4" eb="6">
      <t>カイケイ</t>
    </rPh>
    <phoneticPr fontId="3"/>
  </si>
  <si>
    <t>長期前受金戻入</t>
    <rPh sb="0" eb="7">
      <t>チョウキマエウケキンレイニュウ</t>
    </rPh>
    <phoneticPr fontId="3"/>
  </si>
  <si>
    <t>工業用水道事業会計</t>
    <rPh sb="0" eb="9">
      <t>コウギョウヨウスイドウジギョウカイケイ</t>
    </rPh>
    <phoneticPr fontId="3"/>
  </si>
  <si>
    <t>簡易水道事業会計</t>
    <rPh sb="0" eb="2">
      <t>カンイ</t>
    </rPh>
    <rPh sb="2" eb="4">
      <t>スイドウ</t>
    </rPh>
    <rPh sb="4" eb="6">
      <t>ジギョウ</t>
    </rPh>
    <rPh sb="6" eb="8">
      <t>カイケイ</t>
    </rPh>
    <phoneticPr fontId="3"/>
  </si>
  <si>
    <t>下水道事業等会計</t>
    <rPh sb="0" eb="3">
      <t>ゲスイドウ</t>
    </rPh>
    <rPh sb="3" eb="5">
      <t>ジギョウ</t>
    </rPh>
    <rPh sb="5" eb="6">
      <t>トウ</t>
    </rPh>
    <rPh sb="6" eb="8">
      <t>カイケイ</t>
    </rPh>
    <phoneticPr fontId="3"/>
  </si>
  <si>
    <t>他会計繰入金</t>
    <rPh sb="0" eb="1">
      <t>タ</t>
    </rPh>
    <rPh sb="1" eb="3">
      <t>カイケイ</t>
    </rPh>
    <rPh sb="3" eb="5">
      <t>クリイレ</t>
    </rPh>
    <rPh sb="5" eb="6">
      <t>キン</t>
    </rPh>
    <phoneticPr fontId="3"/>
  </si>
  <si>
    <t>（株）水府振興公社</t>
    <rPh sb="1" eb="2">
      <t>カブ</t>
    </rPh>
    <rPh sb="3" eb="5">
      <t>スイフ</t>
    </rPh>
    <rPh sb="5" eb="7">
      <t>シンコウ</t>
    </rPh>
    <rPh sb="7" eb="9">
      <t>コウシャ</t>
    </rPh>
    <phoneticPr fontId="12"/>
  </si>
  <si>
    <t>（一財）里美ふるさと振興公社出損金</t>
    <rPh sb="1" eb="2">
      <t>イチ</t>
    </rPh>
    <rPh sb="2" eb="3">
      <t>ザイ</t>
    </rPh>
    <rPh sb="4" eb="6">
      <t>サトミ</t>
    </rPh>
    <rPh sb="10" eb="12">
      <t>シンコウ</t>
    </rPh>
    <rPh sb="12" eb="14">
      <t>コウシャ</t>
    </rPh>
    <rPh sb="14" eb="16">
      <t>シュツエン</t>
    </rPh>
    <rPh sb="16" eb="17">
      <t>キン</t>
    </rPh>
    <phoneticPr fontId="12"/>
  </si>
  <si>
    <t>常陸太田産業振興（株）</t>
    <rPh sb="0" eb="4">
      <t>ヒタチオオタ</t>
    </rPh>
    <rPh sb="4" eb="6">
      <t>サンギョウ</t>
    </rPh>
    <rPh sb="6" eb="8">
      <t>シンコウ</t>
    </rPh>
    <rPh sb="9" eb="10">
      <t>カブ</t>
    </rPh>
    <phoneticPr fontId="12"/>
  </si>
  <si>
    <t>水道</t>
    <rPh sb="0" eb="2">
      <t>スイドウ</t>
    </rPh>
    <phoneticPr fontId="3"/>
  </si>
  <si>
    <t>工業</t>
    <rPh sb="0" eb="2">
      <t>コウギョウ</t>
    </rPh>
    <phoneticPr fontId="3"/>
  </si>
  <si>
    <t>簡易</t>
    <rPh sb="0" eb="2">
      <t>カンイ</t>
    </rPh>
    <phoneticPr fontId="3"/>
  </si>
  <si>
    <t>下水</t>
    <rPh sb="0" eb="2">
      <t>ゲスイ</t>
    </rPh>
    <phoneticPr fontId="3"/>
  </si>
  <si>
    <t>国保</t>
    <rPh sb="0" eb="2">
      <t>コクホ</t>
    </rPh>
    <phoneticPr fontId="3"/>
  </si>
  <si>
    <t>後期高齢</t>
    <rPh sb="0" eb="2">
      <t>コウキ</t>
    </rPh>
    <rPh sb="2" eb="4">
      <t>コウレイ</t>
    </rPh>
    <phoneticPr fontId="3"/>
  </si>
  <si>
    <t>介護</t>
    <rPh sb="0" eb="2">
      <t>カイゴ</t>
    </rPh>
    <phoneticPr fontId="3"/>
  </si>
  <si>
    <t>繰入金</t>
    <rPh sb="0" eb="2">
      <t>クリイレ</t>
    </rPh>
    <rPh sb="2" eb="3">
      <t>キン</t>
    </rPh>
    <phoneticPr fontId="3"/>
  </si>
  <si>
    <t>保険料・長前</t>
    <rPh sb="0" eb="3">
      <t>ホケンリョウ</t>
    </rPh>
    <rPh sb="4" eb="5">
      <t>チョウ</t>
    </rPh>
    <rPh sb="5" eb="6">
      <t>マエ</t>
    </rPh>
    <phoneticPr fontId="3"/>
  </si>
  <si>
    <t>計</t>
    <rPh sb="0" eb="1">
      <t>ケイ</t>
    </rPh>
    <phoneticPr fontId="3"/>
  </si>
  <si>
    <t>（株）県中央食肉公社株券</t>
  </si>
  <si>
    <t>（株）茨城計算センター株券</t>
  </si>
  <si>
    <t>（株）ひたちなかテクノセンター株券</t>
  </si>
  <si>
    <t>社会福祉法人茨城県社会福祉事業団出資金</t>
  </si>
  <si>
    <t>常陸太田市森林組合出資金</t>
  </si>
  <si>
    <t>茨城県農業信用基金協会出資金</t>
  </si>
  <si>
    <t>茨城県畜産協会預託金</t>
  </si>
  <si>
    <t>茨城県信用保証協会出損金</t>
  </si>
  <si>
    <t>（公財）茨城県国際交流協会出損金</t>
  </si>
  <si>
    <t>（公財）茨城県暴力追放推進センター出損金</t>
  </si>
  <si>
    <t>（一財）茨城県建設技術公社出損金</t>
  </si>
  <si>
    <t>（一財）砂防フロンティア整備推進機構出損金</t>
  </si>
  <si>
    <t>（公財）いばらき腎バンク出損金</t>
  </si>
  <si>
    <t>（公財）茨城県消防協会出損金</t>
  </si>
  <si>
    <t>いばらき中小企業グローバル推進機構出損金</t>
  </si>
  <si>
    <t>茨城県酪農業協同組合連合会出損金</t>
  </si>
  <si>
    <t>地方公共団体金融機構出資金</t>
  </si>
  <si>
    <t>茨城県信用保証協会損失補償寄託金</t>
  </si>
  <si>
    <t>財政調整基金</t>
  </si>
  <si>
    <t>減債基金</t>
  </si>
  <si>
    <t>カーボンニュートラル推進基金</t>
  </si>
  <si>
    <t>公共施設等総合管理基金</t>
  </si>
  <si>
    <t>第三セクター振興基金</t>
  </si>
  <si>
    <t>高齢者住宅整備資金貸付金</t>
  </si>
  <si>
    <t>高額医療費貸付金</t>
  </si>
  <si>
    <t>自治金融制度預託金</t>
  </si>
  <si>
    <t>災害援護資金貸付金</t>
  </si>
  <si>
    <t>農村集落活性化支援事業費貸付金</t>
  </si>
  <si>
    <t>第三セクター経営支援資金貸付金</t>
  </si>
  <si>
    <t>公営企業会計は一般会計補助金</t>
    <rPh sb="0" eb="6">
      <t>コウエイキギョウカイケイ</t>
    </rPh>
    <rPh sb="7" eb="14">
      <t>イッパンカイケイホジョキン</t>
    </rPh>
    <phoneticPr fontId="3"/>
  </si>
  <si>
    <t>CF投資活動収入の国補助金収入</t>
    <rPh sb="2" eb="8">
      <t>トウシカツドウシュウニュウ</t>
    </rPh>
    <rPh sb="9" eb="10">
      <t>クニ</t>
    </rPh>
    <rPh sb="10" eb="13">
      <t>ホジョキン</t>
    </rPh>
    <rPh sb="13" eb="15">
      <t>シュウニュウ</t>
    </rPh>
    <phoneticPr fontId="3"/>
  </si>
  <si>
    <t>長期前受金戻入は組替表で税収等となるもの（一般会計補助金、工事負担金、受益者負担金など）</t>
    <rPh sb="0" eb="7">
      <t>チョウマエ</t>
    </rPh>
    <rPh sb="8" eb="11">
      <t>クミカエヒョウ</t>
    </rPh>
    <rPh sb="12" eb="14">
      <t>ゼイシュウ</t>
    </rPh>
    <rPh sb="14" eb="15">
      <t>トウ</t>
    </rPh>
    <rPh sb="21" eb="25">
      <t>イッパンカイケイ</t>
    </rPh>
    <rPh sb="25" eb="28">
      <t>ホジョキン</t>
    </rPh>
    <rPh sb="29" eb="34">
      <t>コウジフタンキン</t>
    </rPh>
    <rPh sb="35" eb="41">
      <t>ジュエキシャフタンキン</t>
    </rPh>
    <phoneticPr fontId="3"/>
  </si>
  <si>
    <t>国補助（資本）</t>
    <rPh sb="0" eb="1">
      <t>クニ</t>
    </rPh>
    <rPh sb="1" eb="3">
      <t>ホジョ</t>
    </rPh>
    <rPh sb="4" eb="6">
      <t>シホン</t>
    </rPh>
    <phoneticPr fontId="3"/>
  </si>
  <si>
    <t>県補助（資本）</t>
    <rPh sb="0" eb="1">
      <t>ケン</t>
    </rPh>
    <rPh sb="1" eb="3">
      <t>ホジョ</t>
    </rPh>
    <rPh sb="4" eb="6">
      <t>シホン</t>
    </rPh>
    <phoneticPr fontId="3"/>
  </si>
  <si>
    <t>国補助（経常）</t>
    <rPh sb="0" eb="1">
      <t>クニ</t>
    </rPh>
    <rPh sb="1" eb="3">
      <t>ホジョ</t>
    </rPh>
    <rPh sb="4" eb="6">
      <t>ケイジョウ</t>
    </rPh>
    <phoneticPr fontId="3"/>
  </si>
  <si>
    <t>県補助（経常）</t>
    <rPh sb="0" eb="1">
      <t>ケン</t>
    </rPh>
    <rPh sb="1" eb="3">
      <t>ホジョ</t>
    </rPh>
    <rPh sb="4" eb="6">
      <t>ケイジョウ</t>
    </rPh>
    <phoneticPr fontId="3"/>
  </si>
  <si>
    <t>←精算表より（NW税収等の全体相殺）</t>
    <rPh sb="1" eb="4">
      <t>セイサンヒョウ</t>
    </rPh>
    <rPh sb="9" eb="12">
      <t>ゼイシュウトウ</t>
    </rPh>
    <rPh sb="13" eb="15">
      <t>ゼンタイ</t>
    </rPh>
    <rPh sb="15" eb="17">
      <t>ソウサイ</t>
    </rPh>
    <phoneticPr fontId="3"/>
  </si>
  <si>
    <t>【入力用】</t>
    <rPh sb="1" eb="4">
      <t>ニュウリョクヨウ</t>
    </rPh>
    <phoneticPr fontId="3"/>
  </si>
  <si>
    <t>税収等</t>
    <rPh sb="0" eb="3">
      <t>ゼイシュウトウ</t>
    </rPh>
    <phoneticPr fontId="3"/>
  </si>
  <si>
    <t>国県等
補助金</t>
    <rPh sb="0" eb="1">
      <t>クニ</t>
    </rPh>
    <rPh sb="1" eb="2">
      <t>ケン</t>
    </rPh>
    <rPh sb="2" eb="3">
      <t>トウ</t>
    </rPh>
    <rPh sb="4" eb="7">
      <t>ホジョキン</t>
    </rPh>
    <phoneticPr fontId="3"/>
  </si>
  <si>
    <t>公営企業会計は組替表で国補助になる長期前受金戻入＋3条の国補助金</t>
    <rPh sb="0" eb="6">
      <t>コウエイキギョウカイケイ</t>
    </rPh>
    <rPh sb="7" eb="10">
      <t>クミカエヒョウ</t>
    </rPh>
    <rPh sb="11" eb="14">
      <t>クニホジョ</t>
    </rPh>
    <rPh sb="17" eb="24">
      <t>チョウマエ</t>
    </rPh>
    <rPh sb="26" eb="27">
      <t>ジョウ</t>
    </rPh>
    <rPh sb="28" eb="32">
      <t>クニホジョキン</t>
    </rPh>
    <phoneticPr fontId="3"/>
  </si>
  <si>
    <t>公営企業会計は組替表で県補助になる長期前受金戻入＋3条の県補助金</t>
    <rPh sb="0" eb="6">
      <t>コウエイキギョウカイケイ</t>
    </rPh>
    <rPh sb="7" eb="10">
      <t>クミカエヒョウ</t>
    </rPh>
    <rPh sb="11" eb="12">
      <t>ケン</t>
    </rPh>
    <rPh sb="12" eb="14">
      <t>ホジョ</t>
    </rPh>
    <rPh sb="17" eb="24">
      <t>チョウマエ</t>
    </rPh>
    <rPh sb="28" eb="29">
      <t>ケン</t>
    </rPh>
    <phoneticPr fontId="3"/>
  </si>
  <si>
    <t>一般会計等</t>
    <rPh sb="0" eb="5">
      <t>イッパンカイケイトウ</t>
    </rPh>
    <phoneticPr fontId="3"/>
  </si>
  <si>
    <t>全体会計</t>
    <rPh sb="0" eb="4">
      <t>ゼンタイカイケイ</t>
    </rPh>
    <phoneticPr fontId="3"/>
  </si>
  <si>
    <t>資産除売却損のうち解体費用</t>
    <rPh sb="0" eb="2">
      <t>シサン</t>
    </rPh>
    <rPh sb="2" eb="3">
      <t>ジョ</t>
    </rPh>
    <rPh sb="3" eb="5">
      <t>バイキャク</t>
    </rPh>
    <rPh sb="5" eb="6">
      <t>ソン</t>
    </rPh>
    <rPh sb="9" eb="11">
      <t>カイタイ</t>
    </rPh>
    <rPh sb="11" eb="13">
      <t>ヒヨウ</t>
    </rPh>
    <phoneticPr fontId="3"/>
  </si>
  <si>
    <t xml:space="preserve">    地方債</t>
  </si>
  <si>
    <t xml:space="preserve">    １年内償還予定地方債</t>
  </si>
  <si>
    <t xml:space="preserve">      他会計への繰出金</t>
  </si>
  <si>
    <t xml:space="preserve">      他会計への繰出支出</t>
  </si>
  <si>
    <t xml:space="preserve">    地方債償還支出</t>
  </si>
  <si>
    <t xml:space="preserve">    地方債発行収入</t>
  </si>
  <si>
    <t>自治体名：常陸太田市　全体会計</t>
  </si>
  <si>
    <t>年度：令和6年度</t>
  </si>
  <si>
    <t>9.諸収入_4.雑入</t>
    <phoneticPr fontId="3"/>
  </si>
  <si>
    <t>学校施設整備基金</t>
  </si>
  <si>
    <t>←ではなく、長期前受金戻入額を入れる</t>
    <rPh sb="6" eb="8">
      <t>チョウキ</t>
    </rPh>
    <rPh sb="8" eb="10">
      <t>マエウ</t>
    </rPh>
    <rPh sb="10" eb="11">
      <t>キン</t>
    </rPh>
    <rPh sb="11" eb="13">
      <t>レイニュウ</t>
    </rPh>
    <rPh sb="13" eb="14">
      <t>ガク</t>
    </rPh>
    <rPh sb="15" eb="16">
      <t>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</si>
</sst>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_ * #,##0_ ;[Red]_ * \-#,##0_ ;_ * &quot;-&quot;_ ;_ @_ "/>
    <numFmt numFmtId="177" formatCode="#,##0_ "/>
    <numFmt numFmtId="178" formatCode="#,##0_);[Red]\(#,##0\)"/>
  </numFmts>
  <fonts count="33" x14ac:knownFonts="1">
    <font>
      <sz val="11"/>
      <color theme="1"/>
      <name val="ＭＳ Ｐゴシック"/>
      <family val="2"/>
      <scheme val="minor"/>
    </font>
    <font>
      <sz val="9"/>
      <color theme="1"/>
      <name val="ＭＳ Ｐゴシック"/>
      <family val="2"/>
      <scheme val="minor"/>
    </font>
    <font>
      <b/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1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u/>
      <sz val="18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9"/>
      <color indexed="81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</font>
    <font>
      <b/>
      <sz val="18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8"/>
      <color theme="1"/>
      <name val="ＭＳ ゴシック"/>
      <family val="3"/>
      <charset val="128"/>
    </font>
    <font>
      <b/>
      <sz val="11"/>
      <color rgb="FFFF0000"/>
      <name val="ＭＳ Ｐゴシック"/>
      <family val="3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sz val="11"/>
      <color rgb="FF9C5700"/>
      <name val="ＭＳ Ｐゴシック"/>
      <family val="2"/>
      <charset val="128"/>
      <scheme val="minor"/>
    </font>
    <font>
      <sz val="9"/>
      <color rgb="FF0070C0"/>
      <name val="ＭＳ Ｐゴシック"/>
      <family val="2"/>
      <scheme val="minor"/>
    </font>
    <font>
      <b/>
      <sz val="1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9"/>
      <color rgb="FFFF0000"/>
      <name val="ＭＳ Ｐゴシック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38" fontId="4" fillId="0" borderId="0" applyFont="0" applyFill="0" applyBorder="0" applyAlignment="0" applyProtection="0">
      <alignment vertical="center"/>
    </xf>
  </cellStyleXfs>
  <cellXfs count="193">
    <xf numFmtId="0" fontId="0" fillId="0" borderId="0" xfId="0"/>
    <xf numFmtId="3" fontId="1" fillId="2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right" vertical="center"/>
    </xf>
    <xf numFmtId="3" fontId="1" fillId="2" borderId="1" xfId="0" applyNumberFormat="1" applyFont="1" applyFill="1" applyBorder="1" applyAlignment="1">
      <alignment horizontal="center" vertical="center"/>
    </xf>
    <xf numFmtId="3" fontId="1" fillId="0" borderId="1" xfId="0" applyNumberFormat="1" applyFont="1" applyBorder="1" applyAlignment="1">
      <alignment horizontal="left" vertical="center"/>
    </xf>
    <xf numFmtId="3" fontId="2" fillId="0" borderId="0" xfId="0" applyNumberFormat="1" applyFont="1"/>
    <xf numFmtId="3" fontId="1" fillId="0" borderId="1" xfId="0" applyNumberFormat="1" applyFont="1" applyBorder="1" applyAlignment="1">
      <alignment horizontal="center" vertical="center"/>
    </xf>
    <xf numFmtId="3" fontId="1" fillId="0" borderId="0" xfId="0" applyNumberFormat="1" applyFont="1"/>
    <xf numFmtId="3" fontId="0" fillId="0" borderId="0" xfId="0" applyNumberFormat="1"/>
    <xf numFmtId="3" fontId="0" fillId="0" borderId="0" xfId="0" applyNumberFormat="1" applyAlignment="1">
      <alignment horizontal="right"/>
    </xf>
    <xf numFmtId="3" fontId="1" fillId="0" borderId="2" xfId="0" applyNumberFormat="1" applyFont="1" applyBorder="1" applyAlignment="1">
      <alignment horizontal="right" vertical="center"/>
    </xf>
    <xf numFmtId="3" fontId="1" fillId="0" borderId="2" xfId="0" applyNumberFormat="1" applyFont="1" applyBorder="1" applyAlignment="1">
      <alignment horizontal="center" vertical="center"/>
    </xf>
    <xf numFmtId="3" fontId="1" fillId="0" borderId="3" xfId="0" applyNumberFormat="1" applyFont="1" applyBorder="1" applyAlignment="1">
      <alignment horizontal="right" vertical="center"/>
    </xf>
    <xf numFmtId="3" fontId="1" fillId="2" borderId="3" xfId="0" applyNumberFormat="1" applyFont="1" applyFill="1" applyBorder="1" applyAlignment="1">
      <alignment horizontal="center" vertical="center"/>
    </xf>
    <xf numFmtId="3" fontId="1" fillId="2" borderId="4" xfId="0" applyNumberFormat="1" applyFont="1" applyFill="1" applyBorder="1" applyAlignment="1">
      <alignment horizontal="center" vertical="center"/>
    </xf>
    <xf numFmtId="3" fontId="1" fillId="2" borderId="5" xfId="0" applyNumberFormat="1" applyFont="1" applyFill="1" applyBorder="1" applyAlignment="1">
      <alignment horizontal="center" vertical="center"/>
    </xf>
    <xf numFmtId="3" fontId="1" fillId="2" borderId="7" xfId="0" applyNumberFormat="1" applyFont="1" applyFill="1" applyBorder="1" applyAlignment="1">
      <alignment horizontal="center" vertical="center"/>
    </xf>
    <xf numFmtId="3" fontId="1" fillId="2" borderId="3" xfId="0" applyNumberFormat="1" applyFont="1" applyFill="1" applyBorder="1" applyAlignment="1">
      <alignment horizontal="center" vertical="center" wrapText="1"/>
    </xf>
    <xf numFmtId="3" fontId="1" fillId="0" borderId="8" xfId="0" applyNumberFormat="1" applyFont="1" applyBorder="1" applyAlignment="1">
      <alignment horizontal="center" vertical="center"/>
    </xf>
    <xf numFmtId="3" fontId="1" fillId="0" borderId="1" xfId="0" applyNumberFormat="1" applyFont="1" applyBorder="1" applyAlignment="1">
      <alignment vertical="center"/>
    </xf>
    <xf numFmtId="10" fontId="1" fillId="0" borderId="1" xfId="0" applyNumberFormat="1" applyFont="1" applyBorder="1" applyAlignment="1">
      <alignment horizontal="right" vertical="center"/>
    </xf>
    <xf numFmtId="0" fontId="0" fillId="3" borderId="0" xfId="0" applyFill="1"/>
    <xf numFmtId="4" fontId="1" fillId="0" borderId="1" xfId="0" applyNumberFormat="1" applyFont="1" applyBorder="1" applyAlignment="1">
      <alignment horizontal="right" vertical="center"/>
    </xf>
    <xf numFmtId="3" fontId="1" fillId="0" borderId="3" xfId="0" applyNumberFormat="1" applyFont="1" applyBorder="1" applyAlignment="1">
      <alignment vertical="center"/>
    </xf>
    <xf numFmtId="3" fontId="0" fillId="0" borderId="0" xfId="0" applyNumberFormat="1" applyAlignment="1">
      <alignment vertical="center"/>
    </xf>
    <xf numFmtId="3" fontId="0" fillId="0" borderId="0" xfId="0" applyNumberFormat="1" applyAlignment="1">
      <alignment horizontal="right" vertical="center"/>
    </xf>
    <xf numFmtId="3" fontId="5" fillId="0" borderId="3" xfId="0" applyNumberFormat="1" applyFont="1" applyBorder="1" applyAlignment="1">
      <alignment vertical="center"/>
    </xf>
    <xf numFmtId="3" fontId="5" fillId="0" borderId="1" xfId="0" applyNumberFormat="1" applyFont="1" applyBorder="1" applyAlignment="1">
      <alignment horizontal="right" vertical="center"/>
    </xf>
    <xf numFmtId="3" fontId="5" fillId="0" borderId="3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10" fillId="0" borderId="0" xfId="0" applyFont="1" applyAlignment="1">
      <alignment horizontal="center" vertical="center"/>
    </xf>
    <xf numFmtId="0" fontId="8" fillId="0" borderId="10" xfId="0" applyFont="1" applyBorder="1" applyAlignment="1">
      <alignment vertical="center"/>
    </xf>
    <xf numFmtId="0" fontId="11" fillId="0" borderId="10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15" fillId="0" borderId="0" xfId="1" applyFont="1" applyAlignment="1">
      <alignment horizontal="left" vertical="center"/>
    </xf>
    <xf numFmtId="0" fontId="12" fillId="0" borderId="0" xfId="1" applyFont="1" applyAlignment="1">
      <alignment horizontal="center" vertical="center"/>
    </xf>
    <xf numFmtId="0" fontId="12" fillId="0" borderId="0" xfId="1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2" fillId="0" borderId="0" xfId="1" applyFont="1" applyAlignment="1">
      <alignment horizontal="left" vertical="center"/>
    </xf>
    <xf numFmtId="0" fontId="12" fillId="0" borderId="0" xfId="1" applyFont="1" applyAlignment="1">
      <alignment vertical="center"/>
    </xf>
    <xf numFmtId="0" fontId="16" fillId="0" borderId="10" xfId="1" applyFont="1" applyBorder="1" applyAlignment="1">
      <alignment vertical="center"/>
    </xf>
    <xf numFmtId="0" fontId="17" fillId="0" borderId="10" xfId="1" applyFont="1" applyBorder="1" applyAlignment="1">
      <alignment vertical="center"/>
    </xf>
    <xf numFmtId="3" fontId="8" fillId="0" borderId="0" xfId="0" applyNumberFormat="1" applyFont="1"/>
    <xf numFmtId="0" fontId="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3" fontId="8" fillId="0" borderId="0" xfId="0" applyNumberFormat="1" applyFont="1" applyAlignment="1">
      <alignment vertical="center"/>
    </xf>
    <xf numFmtId="14" fontId="0" fillId="0" borderId="0" xfId="0" applyNumberFormat="1"/>
    <xf numFmtId="0" fontId="9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8" fillId="0" borderId="0" xfId="0" applyFont="1" applyAlignment="1">
      <alignment horizontal="left" vertical="center"/>
    </xf>
    <xf numFmtId="3" fontId="1" fillId="0" borderId="0" xfId="0" applyNumberFormat="1" applyFont="1" applyAlignment="1">
      <alignment horizontal="right"/>
    </xf>
    <xf numFmtId="0" fontId="18" fillId="0" borderId="0" xfId="0" applyFont="1" applyAlignment="1">
      <alignment horizontal="right" vertical="center"/>
    </xf>
    <xf numFmtId="3" fontId="8" fillId="0" borderId="0" xfId="0" applyNumberFormat="1" applyFont="1" applyAlignment="1">
      <alignment horizontal="right"/>
    </xf>
    <xf numFmtId="3" fontId="18" fillId="0" borderId="0" xfId="0" applyNumberFormat="1" applyFont="1" applyAlignment="1">
      <alignment horizontal="right"/>
    </xf>
    <xf numFmtId="3" fontId="1" fillId="0" borderId="3" xfId="0" applyNumberFormat="1" applyFont="1" applyBorder="1" applyAlignment="1">
      <alignment horizontal="center" vertical="center"/>
    </xf>
    <xf numFmtId="3" fontId="18" fillId="0" borderId="0" xfId="0" applyNumberFormat="1" applyFont="1" applyAlignment="1">
      <alignment horizontal="right" vertical="center"/>
    </xf>
    <xf numFmtId="3" fontId="1" fillId="2" borderId="1" xfId="0" applyNumberFormat="1" applyFont="1" applyFill="1" applyBorder="1" applyAlignment="1">
      <alignment horizontal="right" vertical="center"/>
    </xf>
    <xf numFmtId="3" fontId="1" fillId="0" borderId="8" xfId="0" applyNumberFormat="1" applyFont="1" applyBorder="1" applyAlignment="1">
      <alignment vertical="center"/>
    </xf>
    <xf numFmtId="3" fontId="0" fillId="0" borderId="1" xfId="0" applyNumberFormat="1" applyBorder="1"/>
    <xf numFmtId="3" fontId="0" fillId="0" borderId="0" xfId="0" applyNumberFormat="1" applyAlignment="1">
      <alignment horizontal="left"/>
    </xf>
    <xf numFmtId="3" fontId="20" fillId="0" borderId="0" xfId="0" applyNumberFormat="1" applyFont="1"/>
    <xf numFmtId="0" fontId="15" fillId="0" borderId="0" xfId="0" applyFont="1"/>
    <xf numFmtId="0" fontId="21" fillId="0" borderId="0" xfId="0" applyFont="1" applyAlignment="1">
      <alignment horizontal="right"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horizontal="right" vertical="center"/>
    </xf>
    <xf numFmtId="0" fontId="15" fillId="0" borderId="14" xfId="0" applyFont="1" applyBorder="1"/>
    <xf numFmtId="0" fontId="25" fillId="0" borderId="0" xfId="0" applyFont="1" applyAlignment="1">
      <alignment horizontal="left" vertical="center"/>
    </xf>
    <xf numFmtId="3" fontId="0" fillId="0" borderId="0" xfId="0" applyNumberFormat="1" applyAlignment="1">
      <alignment vertical="center" shrinkToFit="1"/>
    </xf>
    <xf numFmtId="3" fontId="0" fillId="0" borderId="0" xfId="0" applyNumberFormat="1" applyAlignment="1">
      <alignment shrinkToFit="1"/>
    </xf>
    <xf numFmtId="3" fontId="0" fillId="0" borderId="1" xfId="0" applyNumberFormat="1" applyBorder="1" applyAlignment="1">
      <alignment shrinkToFit="1"/>
    </xf>
    <xf numFmtId="3" fontId="26" fillId="0" borderId="0" xfId="0" applyNumberFormat="1" applyFont="1"/>
    <xf numFmtId="3" fontId="1" fillId="0" borderId="1" xfId="0" applyNumberFormat="1" applyFont="1" applyBorder="1" applyAlignment="1">
      <alignment horizontal="center" vertical="center" wrapText="1"/>
    </xf>
    <xf numFmtId="3" fontId="1" fillId="0" borderId="15" xfId="0" applyNumberFormat="1" applyFont="1" applyBorder="1"/>
    <xf numFmtId="177" fontId="1" fillId="0" borderId="1" xfId="0" applyNumberFormat="1" applyFont="1" applyBorder="1" applyAlignment="1">
      <alignment horizontal="right" vertical="center"/>
    </xf>
    <xf numFmtId="177" fontId="1" fillId="2" borderId="1" xfId="0" applyNumberFormat="1" applyFont="1" applyFill="1" applyBorder="1" applyAlignment="1">
      <alignment horizontal="right" vertical="center"/>
    </xf>
    <xf numFmtId="0" fontId="24" fillId="0" borderId="1" xfId="0" applyFont="1" applyBorder="1" applyAlignment="1">
      <alignment horizontal="left" vertical="center"/>
    </xf>
    <xf numFmtId="3" fontId="24" fillId="0" borderId="1" xfId="0" applyNumberFormat="1" applyFont="1" applyBorder="1" applyAlignment="1">
      <alignment horizontal="right"/>
    </xf>
    <xf numFmtId="0" fontId="24" fillId="0" borderId="1" xfId="0" applyFont="1" applyBorder="1"/>
    <xf numFmtId="0" fontId="24" fillId="0" borderId="13" xfId="0" applyFont="1" applyBorder="1" applyAlignment="1">
      <alignment horizontal="left" vertical="center"/>
    </xf>
    <xf numFmtId="3" fontId="24" fillId="0" borderId="13" xfId="0" applyNumberFormat="1" applyFont="1" applyBorder="1" applyAlignment="1">
      <alignment horizontal="right"/>
    </xf>
    <xf numFmtId="0" fontId="24" fillId="0" borderId="13" xfId="0" applyFont="1" applyBorder="1"/>
    <xf numFmtId="0" fontId="21" fillId="2" borderId="1" xfId="0" applyFont="1" applyFill="1" applyBorder="1" applyAlignment="1">
      <alignment horizontal="center" vertical="center"/>
    </xf>
    <xf numFmtId="3" fontId="1" fillId="0" borderId="1" xfId="0" applyNumberFormat="1" applyFont="1" applyBorder="1" applyAlignment="1">
      <alignment horizontal="left" vertical="center" indent="1"/>
    </xf>
    <xf numFmtId="3" fontId="1" fillId="0" borderId="16" xfId="0" applyNumberFormat="1" applyFont="1" applyBorder="1" applyAlignment="1">
      <alignment horizontal="left" vertical="center"/>
    </xf>
    <xf numFmtId="3" fontId="1" fillId="0" borderId="16" xfId="0" applyNumberFormat="1" applyFont="1" applyBorder="1" applyAlignment="1">
      <alignment horizontal="left" vertical="center" indent="1"/>
    </xf>
    <xf numFmtId="3" fontId="1" fillId="0" borderId="6" xfId="0" applyNumberFormat="1" applyFont="1" applyBorder="1" applyAlignment="1">
      <alignment horizontal="left" vertical="center"/>
    </xf>
    <xf numFmtId="3" fontId="1" fillId="0" borderId="4" xfId="0" applyNumberFormat="1" applyFont="1" applyBorder="1" applyAlignment="1">
      <alignment horizontal="left" vertical="center"/>
    </xf>
    <xf numFmtId="3" fontId="26" fillId="0" borderId="1" xfId="0" applyNumberFormat="1" applyFont="1" applyBorder="1" applyAlignment="1">
      <alignment shrinkToFit="1"/>
    </xf>
    <xf numFmtId="3" fontId="26" fillId="0" borderId="1" xfId="0" applyNumberFormat="1" applyFont="1" applyBorder="1"/>
    <xf numFmtId="0" fontId="8" fillId="0" borderId="0" xfId="0" applyFont="1" applyAlignment="1">
      <alignment horizontal="left" vertical="center"/>
    </xf>
    <xf numFmtId="3" fontId="1" fillId="0" borderId="1" xfId="0" quotePrefix="1" applyNumberFormat="1" applyFont="1" applyBorder="1" applyAlignment="1">
      <alignment horizontal="left" vertical="center" shrinkToFit="1"/>
    </xf>
    <xf numFmtId="3" fontId="1" fillId="0" borderId="1" xfId="0" quotePrefix="1" applyNumberFormat="1" applyFont="1" applyBorder="1" applyAlignment="1">
      <alignment horizontal="left" vertical="center"/>
    </xf>
    <xf numFmtId="3" fontId="1" fillId="0" borderId="1" xfId="0" applyNumberFormat="1" applyFont="1" applyBorder="1" applyAlignment="1">
      <alignment horizontal="left" vertical="center" shrinkToFit="1"/>
    </xf>
    <xf numFmtId="0" fontId="0" fillId="0" borderId="0" xfId="0" applyAlignment="1">
      <alignment vertical="center" shrinkToFit="1"/>
    </xf>
    <xf numFmtId="0" fontId="0" fillId="0" borderId="1" xfId="0" applyBorder="1" applyAlignment="1">
      <alignment vertical="center"/>
    </xf>
    <xf numFmtId="176" fontId="0" fillId="0" borderId="0" xfId="0" applyNumberFormat="1" applyAlignment="1">
      <alignment vertical="center"/>
    </xf>
    <xf numFmtId="3" fontId="1" fillId="0" borderId="4" xfId="0" applyNumberFormat="1" applyFont="1" applyBorder="1" applyAlignment="1">
      <alignment vertical="center"/>
    </xf>
    <xf numFmtId="3" fontId="1" fillId="0" borderId="1" xfId="0" applyNumberFormat="1" applyFont="1" applyBorder="1"/>
    <xf numFmtId="178" fontId="12" fillId="0" borderId="1" xfId="2" applyNumberFormat="1" applyFont="1" applyBorder="1" applyAlignment="1">
      <alignment vertical="center" wrapText="1"/>
    </xf>
    <xf numFmtId="3" fontId="30" fillId="0" borderId="1" xfId="0" applyNumberFormat="1" applyFont="1" applyBorder="1"/>
    <xf numFmtId="3" fontId="0" fillId="0" borderId="0" xfId="0" applyNumberFormat="1" applyAlignment="1">
      <alignment horizontal="center"/>
    </xf>
    <xf numFmtId="3" fontId="31" fillId="0" borderId="1" xfId="0" applyNumberFormat="1" applyFont="1" applyBorder="1"/>
    <xf numFmtId="3" fontId="1" fillId="5" borderId="1" xfId="0" applyNumberFormat="1" applyFont="1" applyFill="1" applyBorder="1"/>
    <xf numFmtId="3" fontId="29" fillId="3" borderId="1" xfId="0" applyNumberFormat="1" applyFont="1" applyFill="1" applyBorder="1"/>
    <xf numFmtId="3" fontId="1" fillId="3" borderId="1" xfId="0" applyNumberFormat="1" applyFont="1" applyFill="1" applyBorder="1"/>
    <xf numFmtId="3" fontId="32" fillId="0" borderId="0" xfId="0" applyNumberFormat="1" applyFont="1"/>
    <xf numFmtId="3" fontId="24" fillId="0" borderId="6" xfId="0" applyNumberFormat="1" applyFont="1" applyBorder="1" applyAlignment="1">
      <alignment horizontal="right"/>
    </xf>
    <xf numFmtId="3" fontId="24" fillId="0" borderId="4" xfId="0" applyNumberFormat="1" applyFont="1" applyBorder="1" applyAlignment="1">
      <alignment horizontal="right"/>
    </xf>
    <xf numFmtId="0" fontId="24" fillId="0" borderId="6" xfId="0" applyFont="1" applyBorder="1" applyAlignment="1">
      <alignment horizontal="left" vertical="center"/>
    </xf>
    <xf numFmtId="0" fontId="24" fillId="0" borderId="5" xfId="0" applyFont="1" applyBorder="1" applyAlignment="1">
      <alignment horizontal="left" vertical="center"/>
    </xf>
    <xf numFmtId="0" fontId="24" fillId="0" borderId="4" xfId="0" applyFont="1" applyBorder="1" applyAlignment="1">
      <alignment horizontal="left" vertical="center"/>
    </xf>
    <xf numFmtId="0" fontId="22" fillId="0" borderId="0" xfId="0" applyFont="1" applyAlignment="1">
      <alignment horizontal="center" vertical="center"/>
    </xf>
    <xf numFmtId="0" fontId="15" fillId="0" borderId="0" xfId="0" applyFont="1"/>
    <xf numFmtId="0" fontId="23" fillId="0" borderId="0" xfId="0" applyFont="1" applyAlignment="1">
      <alignment horizontal="center" vertical="center"/>
    </xf>
    <xf numFmtId="0" fontId="24" fillId="0" borderId="18" xfId="0" applyFont="1" applyBorder="1" applyAlignment="1">
      <alignment horizontal="left" vertical="center"/>
    </xf>
    <xf numFmtId="0" fontId="24" fillId="0" borderId="14" xfId="0" applyFont="1" applyBorder="1" applyAlignment="1">
      <alignment horizontal="left" vertical="center"/>
    </xf>
    <xf numFmtId="0" fontId="24" fillId="0" borderId="19" xfId="0" applyFont="1" applyBorder="1" applyAlignment="1">
      <alignment horizontal="left" vertical="center"/>
    </xf>
    <xf numFmtId="3" fontId="24" fillId="0" borderId="18" xfId="0" applyNumberFormat="1" applyFont="1" applyBorder="1" applyAlignment="1">
      <alignment horizontal="right"/>
    </xf>
    <xf numFmtId="3" fontId="24" fillId="0" borderId="19" xfId="0" applyNumberFormat="1" applyFont="1" applyBorder="1" applyAlignment="1">
      <alignment horizontal="right"/>
    </xf>
    <xf numFmtId="0" fontId="24" fillId="0" borderId="18" xfId="0" applyFont="1" applyBorder="1"/>
    <xf numFmtId="0" fontId="24" fillId="0" borderId="19" xfId="0" applyFont="1" applyBorder="1"/>
    <xf numFmtId="0" fontId="24" fillId="0" borderId="11" xfId="0" applyFont="1" applyBorder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4" fillId="0" borderId="17" xfId="0" applyFont="1" applyBorder="1" applyAlignment="1">
      <alignment horizontal="left" vertical="center"/>
    </xf>
    <xf numFmtId="3" fontId="24" fillId="0" borderId="11" xfId="0" applyNumberFormat="1" applyFont="1" applyBorder="1" applyAlignment="1">
      <alignment horizontal="right"/>
    </xf>
    <xf numFmtId="3" fontId="24" fillId="0" borderId="17" xfId="0" applyNumberFormat="1" applyFont="1" applyBorder="1" applyAlignment="1">
      <alignment horizontal="right"/>
    </xf>
    <xf numFmtId="0" fontId="21" fillId="2" borderId="6" xfId="0" applyFont="1" applyFill="1" applyBorder="1" applyAlignment="1">
      <alignment horizontal="center" vertical="center"/>
    </xf>
    <xf numFmtId="0" fontId="21" fillId="2" borderId="5" xfId="0" applyFont="1" applyFill="1" applyBorder="1" applyAlignment="1">
      <alignment horizontal="center" vertical="center"/>
    </xf>
    <xf numFmtId="0" fontId="21" fillId="2" borderId="4" xfId="0" applyFont="1" applyFill="1" applyBorder="1" applyAlignment="1">
      <alignment horizontal="center" vertical="center"/>
    </xf>
    <xf numFmtId="0" fontId="21" fillId="2" borderId="1" xfId="0" applyFont="1" applyFill="1" applyBorder="1" applyAlignment="1">
      <alignment horizontal="center" vertical="center"/>
    </xf>
    <xf numFmtId="3" fontId="24" fillId="0" borderId="13" xfId="0" applyNumberFormat="1" applyFont="1" applyBorder="1" applyAlignment="1">
      <alignment horizontal="right"/>
    </xf>
    <xf numFmtId="0" fontId="24" fillId="0" borderId="13" xfId="0" applyFont="1" applyBorder="1"/>
    <xf numFmtId="0" fontId="24" fillId="0" borderId="20" xfId="0" applyFont="1" applyBorder="1" applyAlignment="1">
      <alignment horizontal="left" vertical="center"/>
    </xf>
    <xf numFmtId="0" fontId="24" fillId="0" borderId="10" xfId="0" applyFont="1" applyBorder="1" applyAlignment="1">
      <alignment horizontal="left" vertical="center"/>
    </xf>
    <xf numFmtId="0" fontId="24" fillId="0" borderId="21" xfId="0" applyFont="1" applyBorder="1" applyAlignment="1">
      <alignment horizontal="left" vertical="center"/>
    </xf>
    <xf numFmtId="3" fontId="24" fillId="0" borderId="20" xfId="0" applyNumberFormat="1" applyFont="1" applyBorder="1" applyAlignment="1">
      <alignment horizontal="right"/>
    </xf>
    <xf numFmtId="3" fontId="24" fillId="0" borderId="21" xfId="0" applyNumberFormat="1" applyFont="1" applyBorder="1" applyAlignment="1">
      <alignment horizontal="right"/>
    </xf>
    <xf numFmtId="3" fontId="24" fillId="0" borderId="1" xfId="0" applyNumberFormat="1" applyFont="1" applyBorder="1" applyAlignment="1">
      <alignment horizontal="right"/>
    </xf>
    <xf numFmtId="0" fontId="24" fillId="0" borderId="1" xfId="0" applyFont="1" applyBorder="1"/>
    <xf numFmtId="178" fontId="12" fillId="0" borderId="6" xfId="1" applyNumberFormat="1" applyFont="1" applyBorder="1" applyAlignment="1">
      <alignment vertical="center" wrapText="1"/>
    </xf>
    <xf numFmtId="178" fontId="12" fillId="0" borderId="4" xfId="1" applyNumberFormat="1" applyFont="1" applyBorder="1" applyAlignment="1">
      <alignment vertical="center" wrapText="1"/>
    </xf>
    <xf numFmtId="178" fontId="12" fillId="0" borderId="6" xfId="2" applyNumberFormat="1" applyFont="1" applyBorder="1" applyAlignment="1">
      <alignment vertical="center" wrapText="1"/>
    </xf>
    <xf numFmtId="178" fontId="12" fillId="0" borderId="4" xfId="2" applyNumberFormat="1" applyFont="1" applyBorder="1" applyAlignment="1">
      <alignment vertical="center" wrapText="1"/>
    </xf>
    <xf numFmtId="0" fontId="12" fillId="0" borderId="1" xfId="1" applyFont="1" applyBorder="1" applyAlignment="1">
      <alignment horizontal="center" vertical="center"/>
    </xf>
    <xf numFmtId="0" fontId="14" fillId="0" borderId="6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12" fillId="0" borderId="1" xfId="1" applyFont="1" applyBorder="1" applyAlignment="1">
      <alignment horizontal="left" vertical="center" wrapText="1"/>
    </xf>
    <xf numFmtId="0" fontId="12" fillId="0" borderId="1" xfId="1" applyFont="1" applyBorder="1" applyAlignment="1">
      <alignment horizontal="left" vertical="center"/>
    </xf>
    <xf numFmtId="0" fontId="12" fillId="0" borderId="6" xfId="1" applyFont="1" applyBorder="1" applyAlignment="1">
      <alignment horizontal="left" vertical="center"/>
    </xf>
    <xf numFmtId="0" fontId="12" fillId="0" borderId="4" xfId="1" applyFont="1" applyBorder="1" applyAlignment="1">
      <alignment horizontal="left" vertical="center"/>
    </xf>
    <xf numFmtId="0" fontId="12" fillId="4" borderId="1" xfId="1" applyFont="1" applyFill="1" applyBorder="1" applyAlignment="1">
      <alignment horizontal="left" vertical="center"/>
    </xf>
    <xf numFmtId="0" fontId="12" fillId="4" borderId="1" xfId="1" applyFont="1" applyFill="1" applyBorder="1" applyAlignment="1">
      <alignment horizontal="left" vertical="center" wrapText="1"/>
    </xf>
    <xf numFmtId="0" fontId="12" fillId="2" borderId="1" xfId="1" applyFont="1" applyFill="1" applyBorder="1" applyAlignment="1">
      <alignment horizontal="center" vertical="center" wrapText="1"/>
    </xf>
    <xf numFmtId="0" fontId="12" fillId="0" borderId="6" xfId="1" applyFont="1" applyBorder="1" applyAlignment="1">
      <alignment horizontal="left" vertical="center" wrapText="1"/>
    </xf>
    <xf numFmtId="0" fontId="12" fillId="0" borderId="4" xfId="1" applyFont="1" applyBorder="1" applyAlignment="1">
      <alignment horizontal="left" vertical="center" wrapText="1"/>
    </xf>
    <xf numFmtId="176" fontId="12" fillId="0" borderId="6" xfId="2" applyNumberFormat="1" applyFont="1" applyBorder="1" applyAlignment="1">
      <alignment vertical="center" wrapText="1"/>
    </xf>
    <xf numFmtId="176" fontId="12" fillId="0" borderId="4" xfId="2" applyNumberFormat="1" applyFont="1" applyBorder="1" applyAlignment="1">
      <alignment vertical="center" wrapText="1"/>
    </xf>
    <xf numFmtId="0" fontId="12" fillId="0" borderId="6" xfId="1" applyFont="1" applyBorder="1" applyAlignment="1">
      <alignment horizontal="center" vertical="center"/>
    </xf>
    <xf numFmtId="0" fontId="12" fillId="0" borderId="4" xfId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0" fillId="0" borderId="0" xfId="0" applyAlignment="1">
      <alignment horizontal="right" vertical="center"/>
    </xf>
    <xf numFmtId="0" fontId="12" fillId="2" borderId="4" xfId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12" fillId="2" borderId="6" xfId="1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 wrapText="1"/>
    </xf>
    <xf numFmtId="3" fontId="1" fillId="0" borderId="12" xfId="0" applyNumberFormat="1" applyFont="1" applyBorder="1" applyAlignment="1">
      <alignment horizontal="center" vertical="center"/>
    </xf>
    <xf numFmtId="3" fontId="1" fillId="0" borderId="5" xfId="0" applyNumberFormat="1" applyFont="1" applyBorder="1" applyAlignment="1">
      <alignment horizontal="center" vertical="center"/>
    </xf>
    <xf numFmtId="3" fontId="1" fillId="0" borderId="4" xfId="0" applyNumberFormat="1" applyFont="1" applyBorder="1" applyAlignment="1">
      <alignment horizontal="center" vertical="center"/>
    </xf>
    <xf numFmtId="3" fontId="1" fillId="2" borderId="12" xfId="0" applyNumberFormat="1" applyFont="1" applyFill="1" applyBorder="1" applyAlignment="1">
      <alignment horizontal="center" vertical="center"/>
    </xf>
    <xf numFmtId="3" fontId="1" fillId="2" borderId="5" xfId="0" applyNumberFormat="1" applyFont="1" applyFill="1" applyBorder="1" applyAlignment="1">
      <alignment horizontal="center" vertical="center"/>
    </xf>
    <xf numFmtId="3" fontId="1" fillId="2" borderId="4" xfId="0" applyNumberFormat="1" applyFont="1" applyFill="1" applyBorder="1" applyAlignment="1">
      <alignment horizontal="center" vertical="center"/>
    </xf>
    <xf numFmtId="3" fontId="1" fillId="2" borderId="6" xfId="0" applyNumberFormat="1" applyFont="1" applyFill="1" applyBorder="1" applyAlignment="1">
      <alignment horizontal="center" vertical="center"/>
    </xf>
    <xf numFmtId="3" fontId="1" fillId="0" borderId="1" xfId="0" applyNumberFormat="1" applyFont="1" applyBorder="1" applyAlignment="1">
      <alignment horizontal="left" vertical="center" wrapText="1"/>
    </xf>
    <xf numFmtId="3" fontId="1" fillId="0" borderId="1" xfId="0" applyNumberFormat="1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left" vertical="center"/>
    </xf>
    <xf numFmtId="3" fontId="1" fillId="2" borderId="1" xfId="0" applyNumberFormat="1" applyFont="1" applyFill="1" applyBorder="1" applyAlignment="1">
      <alignment vertical="center"/>
    </xf>
    <xf numFmtId="3" fontId="1" fillId="0" borderId="1" xfId="0" applyNumberFormat="1" applyFont="1" applyBorder="1" applyAlignment="1">
      <alignment vertical="center"/>
    </xf>
    <xf numFmtId="3" fontId="1" fillId="0" borderId="6" xfId="0" applyNumberFormat="1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 wrapText="1"/>
    </xf>
    <xf numFmtId="3" fontId="1" fillId="0" borderId="16" xfId="0" applyNumberFormat="1" applyFont="1" applyBorder="1" applyAlignment="1">
      <alignment horizontal="center" vertical="center"/>
    </xf>
    <xf numFmtId="3" fontId="1" fillId="0" borderId="22" xfId="0" applyNumberFormat="1" applyFont="1" applyBorder="1" applyAlignment="1">
      <alignment horizontal="center" vertical="center"/>
    </xf>
    <xf numFmtId="3" fontId="1" fillId="0" borderId="16" xfId="0" applyNumberFormat="1" applyFont="1" applyBorder="1" applyAlignment="1">
      <alignment horizontal="center" vertical="center" wrapText="1"/>
    </xf>
    <xf numFmtId="3" fontId="1" fillId="0" borderId="13" xfId="0" applyNumberFormat="1" applyFont="1" applyBorder="1" applyAlignment="1">
      <alignment horizontal="center" vertical="center"/>
    </xf>
    <xf numFmtId="3" fontId="5" fillId="2" borderId="3" xfId="0" applyNumberFormat="1" applyFont="1" applyFill="1" applyBorder="1" applyAlignment="1">
      <alignment horizontal="center" vertical="center"/>
    </xf>
    <xf numFmtId="3" fontId="5" fillId="0" borderId="9" xfId="0" applyNumberFormat="1" applyFont="1" applyBorder="1" applyAlignment="1">
      <alignment vertical="center"/>
    </xf>
    <xf numFmtId="3" fontId="5" fillId="2" borderId="1" xfId="0" applyNumberFormat="1" applyFont="1" applyFill="1" applyBorder="1" applyAlignment="1">
      <alignment horizontal="center" vertical="center"/>
    </xf>
    <xf numFmtId="3" fontId="5" fillId="0" borderId="2" xfId="0" applyNumberFormat="1" applyFont="1" applyBorder="1" applyAlignment="1">
      <alignment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C11"/>
  <sheetViews>
    <sheetView workbookViewId="0">
      <selection activeCell="C5" sqref="C5"/>
    </sheetView>
  </sheetViews>
  <sheetFormatPr defaultRowHeight="13" x14ac:dyDescent="0.2"/>
  <cols>
    <col min="2" max="2" width="14.08984375" bestFit="1" customWidth="1"/>
    <col min="3" max="3" width="18.6328125" bestFit="1" customWidth="1"/>
  </cols>
  <sheetData>
    <row r="2" spans="2:3" x14ac:dyDescent="0.2">
      <c r="B2" t="s">
        <v>147</v>
      </c>
      <c r="C2" s="21" t="s">
        <v>421</v>
      </c>
    </row>
    <row r="3" spans="2:3" x14ac:dyDescent="0.2">
      <c r="B3" t="s">
        <v>86</v>
      </c>
      <c r="C3" s="21">
        <v>6</v>
      </c>
    </row>
    <row r="4" spans="2:3" x14ac:dyDescent="0.2">
      <c r="C4" s="21"/>
    </row>
    <row r="6" spans="2:3" x14ac:dyDescent="0.2">
      <c r="B6" t="s">
        <v>146</v>
      </c>
      <c r="C6" s="47" t="s">
        <v>149</v>
      </c>
    </row>
    <row r="7" spans="2:3" x14ac:dyDescent="0.2">
      <c r="C7" t="s">
        <v>150</v>
      </c>
    </row>
    <row r="8" spans="2:3" x14ac:dyDescent="0.2">
      <c r="B8" t="s">
        <v>169</v>
      </c>
      <c r="C8" t="s">
        <v>170</v>
      </c>
    </row>
    <row r="9" spans="2:3" x14ac:dyDescent="0.2">
      <c r="B9" t="s">
        <v>178</v>
      </c>
      <c r="C9" t="s">
        <v>179</v>
      </c>
    </row>
    <row r="10" spans="2:3" x14ac:dyDescent="0.2">
      <c r="B10" t="s">
        <v>180</v>
      </c>
      <c r="C10" t="s">
        <v>181</v>
      </c>
    </row>
    <row r="11" spans="2:3" x14ac:dyDescent="0.2">
      <c r="B11" t="s">
        <v>304</v>
      </c>
      <c r="C11" t="s">
        <v>305</v>
      </c>
    </row>
  </sheetData>
  <phoneticPr fontId="3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CCFFCC"/>
  </sheetPr>
  <dimension ref="A1:I19"/>
  <sheetViews>
    <sheetView view="pageBreakPreview" topLeftCell="C1" zoomScaleNormal="100" zoomScaleSheetLayoutView="100" workbookViewId="0">
      <selection activeCell="D23" sqref="D23"/>
    </sheetView>
  </sheetViews>
  <sheetFormatPr defaultColWidth="8.90625" defaultRowHeight="11" x14ac:dyDescent="0.2"/>
  <cols>
    <col min="1" max="1" width="28.90625" style="7" customWidth="1"/>
    <col min="2" max="6" width="20.90625" style="7" customWidth="1"/>
    <col min="7" max="7" width="8.90625" style="7"/>
    <col min="8" max="8" width="9.81640625" style="7" bestFit="1" customWidth="1"/>
    <col min="9" max="9" width="10.453125" style="7" bestFit="1" customWidth="1"/>
    <col min="10" max="16384" width="8.90625" style="7"/>
  </cols>
  <sheetData>
    <row r="1" spans="1:9" ht="14" x14ac:dyDescent="0.2">
      <c r="A1" s="43" t="s">
        <v>136</v>
      </c>
      <c r="F1" s="9" t="str">
        <f>"自治体名："&amp;基礎情報!C2</f>
        <v>自治体名：常陸太田市　全体会計</v>
      </c>
    </row>
    <row r="2" spans="1:9" ht="13" x14ac:dyDescent="0.2">
      <c r="A2" s="8"/>
      <c r="F2" s="9" t="str">
        <f>"年度：令和"&amp;基礎情報!C3&amp;"年度"</f>
        <v>年度：令和6年度</v>
      </c>
    </row>
    <row r="3" spans="1:9" ht="13" x14ac:dyDescent="0.2">
      <c r="A3" s="8"/>
      <c r="F3" s="9"/>
    </row>
    <row r="4" spans="1:9" ht="13" x14ac:dyDescent="0.2">
      <c r="F4" s="9" t="s">
        <v>94</v>
      </c>
    </row>
    <row r="5" spans="1:9" ht="22.5" customHeight="1" x14ac:dyDescent="0.2">
      <c r="A5" s="169" t="s">
        <v>72</v>
      </c>
      <c r="B5" s="169" t="s">
        <v>71</v>
      </c>
      <c r="C5" s="169" t="s">
        <v>70</v>
      </c>
      <c r="D5" s="169" t="s">
        <v>69</v>
      </c>
      <c r="E5" s="169"/>
      <c r="F5" s="169" t="s">
        <v>68</v>
      </c>
    </row>
    <row r="6" spans="1:9" ht="22.5" customHeight="1" x14ac:dyDescent="0.2">
      <c r="A6" s="169"/>
      <c r="B6" s="169"/>
      <c r="C6" s="169"/>
      <c r="D6" s="3" t="s">
        <v>67</v>
      </c>
      <c r="E6" s="3" t="s">
        <v>25</v>
      </c>
      <c r="F6" s="169"/>
    </row>
    <row r="7" spans="1:9" ht="18" customHeight="1" x14ac:dyDescent="0.2">
      <c r="A7" s="4" t="s">
        <v>153</v>
      </c>
      <c r="B7" s="2">
        <v>6290812000</v>
      </c>
      <c r="C7" s="2">
        <f>IF(F7&gt;B7,F7-B7,0)</f>
        <v>63007000</v>
      </c>
      <c r="D7" s="2"/>
      <c r="E7" s="2">
        <f>IF(F7&lt;B7,B7-F7,0)</f>
        <v>0</v>
      </c>
      <c r="F7" s="2">
        <v>6353819000</v>
      </c>
      <c r="G7" s="7" t="s">
        <v>389</v>
      </c>
      <c r="H7" s="7">
        <f>+四表!E11</f>
        <v>6353819000</v>
      </c>
      <c r="I7" s="7">
        <f>+F7-H7</f>
        <v>0</v>
      </c>
    </row>
    <row r="8" spans="1:9" ht="18" customHeight="1" x14ac:dyDescent="0.2">
      <c r="A8" s="4" t="s">
        <v>154</v>
      </c>
      <c r="B8" s="2">
        <v>0</v>
      </c>
      <c r="C8" s="2">
        <f>IF(F8&gt;B8,F8-B8,0)</f>
        <v>0</v>
      </c>
      <c r="D8" s="2"/>
      <c r="E8" s="2">
        <f>IF(F8&lt;B8,B8-F8,0)</f>
        <v>0</v>
      </c>
      <c r="F8" s="2">
        <v>0</v>
      </c>
      <c r="G8" s="7" t="s">
        <v>390</v>
      </c>
      <c r="H8" s="7">
        <f>+四表!E12</f>
        <v>0</v>
      </c>
      <c r="I8" s="7">
        <f>+F8-H8</f>
        <v>0</v>
      </c>
    </row>
    <row r="9" spans="1:9" ht="18" customHeight="1" x14ac:dyDescent="0.2">
      <c r="A9" s="4" t="s">
        <v>155</v>
      </c>
      <c r="B9" s="2">
        <v>470415338</v>
      </c>
      <c r="C9" s="2">
        <f>F9</f>
        <v>497843216</v>
      </c>
      <c r="D9" s="2">
        <f>+B9</f>
        <v>470415338</v>
      </c>
      <c r="E9" s="2"/>
      <c r="F9" s="2">
        <v>497843216</v>
      </c>
      <c r="G9" s="7" t="s">
        <v>391</v>
      </c>
      <c r="H9" s="7">
        <f>+四表!E20</f>
        <v>497843216</v>
      </c>
      <c r="I9" s="7">
        <f t="shared" ref="I9" si="0">+F9-H9</f>
        <v>0</v>
      </c>
    </row>
    <row r="10" spans="1:9" ht="18" customHeight="1" x14ac:dyDescent="0.2">
      <c r="A10" s="4" t="s">
        <v>489</v>
      </c>
      <c r="B10" s="2"/>
      <c r="C10" s="2">
        <v>0</v>
      </c>
      <c r="D10" s="2">
        <v>0</v>
      </c>
      <c r="E10" s="2">
        <f>B10-D10-F10</f>
        <v>0</v>
      </c>
      <c r="F10" s="2"/>
    </row>
    <row r="11" spans="1:9" ht="18" customHeight="1" x14ac:dyDescent="0.2">
      <c r="A11" s="4"/>
      <c r="B11" s="2"/>
      <c r="C11" s="2"/>
      <c r="D11" s="2"/>
      <c r="E11" s="2"/>
      <c r="F11" s="2"/>
    </row>
    <row r="12" spans="1:9" ht="18" customHeight="1" x14ac:dyDescent="0.2">
      <c r="A12" s="6" t="s">
        <v>9</v>
      </c>
      <c r="B12" s="19">
        <f>SUM(B7:B11)</f>
        <v>6761227338</v>
      </c>
      <c r="C12" s="19">
        <f t="shared" ref="C12:F12" si="1">SUM(C7:C11)</f>
        <v>560850216</v>
      </c>
      <c r="D12" s="19">
        <f t="shared" si="1"/>
        <v>470415338</v>
      </c>
      <c r="E12" s="19">
        <f t="shared" si="1"/>
        <v>0</v>
      </c>
      <c r="F12" s="19">
        <f t="shared" si="1"/>
        <v>6851662216</v>
      </c>
    </row>
    <row r="16" spans="1:9" x14ac:dyDescent="0.2">
      <c r="E16" s="7" t="s">
        <v>509</v>
      </c>
      <c r="F16" s="7">
        <v>118450000</v>
      </c>
    </row>
    <row r="17" spans="5:6" x14ac:dyDescent="0.2">
      <c r="E17" s="7" t="s">
        <v>510</v>
      </c>
      <c r="F17" s="7">
        <v>37882000</v>
      </c>
    </row>
    <row r="18" spans="5:6" x14ac:dyDescent="0.2">
      <c r="E18" s="7" t="s">
        <v>511</v>
      </c>
      <c r="F18" s="7">
        <v>41337000</v>
      </c>
    </row>
    <row r="19" spans="5:6" x14ac:dyDescent="0.2">
      <c r="E19" s="7" t="s">
        <v>512</v>
      </c>
      <c r="F19" s="7">
        <v>126617000</v>
      </c>
    </row>
  </sheetData>
  <mergeCells count="5">
    <mergeCell ref="A5:A6"/>
    <mergeCell ref="B5:B6"/>
    <mergeCell ref="C5:C6"/>
    <mergeCell ref="F5:F6"/>
    <mergeCell ref="D5:E5"/>
  </mergeCells>
  <phoneticPr fontId="3"/>
  <pageMargins left="0.59055118110236227" right="0.39370078740157483" top="0.6692913385826772" bottom="0.39370078740157483" header="0.19685039370078741" footer="0.19685039370078741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C000"/>
    <pageSetUpPr fitToPage="1"/>
  </sheetPr>
  <dimension ref="A1:G43"/>
  <sheetViews>
    <sheetView view="pageBreakPreview" zoomScale="70" zoomScaleNormal="100" zoomScaleSheetLayoutView="70" workbookViewId="0">
      <selection activeCell="U31" sqref="U31"/>
    </sheetView>
  </sheetViews>
  <sheetFormatPr defaultColWidth="8.90625" defaultRowHeight="11" x14ac:dyDescent="0.2"/>
  <cols>
    <col min="1" max="1" width="25.90625" style="7" customWidth="1"/>
    <col min="2" max="2" width="43.36328125" style="7" bestFit="1" customWidth="1"/>
    <col min="3" max="3" width="33" style="7" bestFit="1" customWidth="1"/>
    <col min="4" max="4" width="16.90625" style="7" customWidth="1"/>
    <col min="5" max="5" width="46.81640625" style="7" bestFit="1" customWidth="1"/>
    <col min="6" max="6" width="9.81640625" style="7" bestFit="1" customWidth="1"/>
    <col min="7" max="16384" width="8.90625" style="7"/>
  </cols>
  <sheetData>
    <row r="1" spans="1:7" ht="14" x14ac:dyDescent="0.2">
      <c r="A1" s="162" t="s">
        <v>141</v>
      </c>
      <c r="B1" s="163"/>
      <c r="C1" s="163"/>
      <c r="D1" s="163"/>
      <c r="E1" s="163"/>
      <c r="F1" s="163"/>
      <c r="G1" s="163"/>
    </row>
    <row r="2" spans="1:7" ht="14" x14ac:dyDescent="0.2">
      <c r="A2" s="43" t="s">
        <v>137</v>
      </c>
      <c r="E2" s="9" t="str">
        <f>"自治体名："&amp;基礎情報!C2</f>
        <v>自治体名：常陸太田市　全体会計</v>
      </c>
    </row>
    <row r="3" spans="1:7" ht="13" x14ac:dyDescent="0.2">
      <c r="A3" s="8"/>
      <c r="E3" s="9" t="str">
        <f>"年度：令和"&amp;基礎情報!C3&amp;"年度"</f>
        <v>年度：令和6年度</v>
      </c>
    </row>
    <row r="4" spans="1:7" ht="13" x14ac:dyDescent="0.2">
      <c r="A4" s="8"/>
    </row>
    <row r="5" spans="1:7" ht="13" x14ac:dyDescent="0.2">
      <c r="E5" s="9" t="s">
        <v>94</v>
      </c>
    </row>
    <row r="6" spans="1:7" ht="22.5" customHeight="1" x14ac:dyDescent="0.2">
      <c r="A6" s="3" t="s">
        <v>72</v>
      </c>
      <c r="B6" s="3" t="s">
        <v>73</v>
      </c>
      <c r="C6" s="3" t="s">
        <v>74</v>
      </c>
      <c r="D6" s="3" t="s">
        <v>75</v>
      </c>
      <c r="E6" s="3" t="s">
        <v>76</v>
      </c>
    </row>
    <row r="7" spans="1:7" ht="18" customHeight="1" x14ac:dyDescent="0.2">
      <c r="A7" s="178" t="s">
        <v>77</v>
      </c>
      <c r="B7" s="4"/>
      <c r="C7" s="4"/>
      <c r="D7" s="2"/>
      <c r="E7" s="4"/>
    </row>
    <row r="8" spans="1:7" ht="18" customHeight="1" x14ac:dyDescent="0.2">
      <c r="A8" s="178"/>
      <c r="B8" s="4"/>
      <c r="C8" s="4"/>
      <c r="D8" s="2"/>
      <c r="E8" s="4"/>
    </row>
    <row r="9" spans="1:7" ht="18" customHeight="1" x14ac:dyDescent="0.2">
      <c r="A9" s="178"/>
      <c r="B9" s="4"/>
      <c r="C9" s="4"/>
      <c r="D9" s="2"/>
      <c r="E9" s="4"/>
    </row>
    <row r="10" spans="1:7" ht="18" customHeight="1" x14ac:dyDescent="0.2">
      <c r="A10" s="178"/>
      <c r="B10" s="92"/>
      <c r="C10" s="4"/>
      <c r="D10" s="2"/>
      <c r="E10" s="4"/>
    </row>
    <row r="11" spans="1:7" ht="18" customHeight="1" x14ac:dyDescent="0.2">
      <c r="A11" s="178"/>
      <c r="B11" s="4"/>
      <c r="C11" s="4"/>
      <c r="D11" s="2"/>
      <c r="E11" s="4"/>
    </row>
    <row r="12" spans="1:7" ht="18" customHeight="1" x14ac:dyDescent="0.2">
      <c r="A12" s="178"/>
      <c r="B12" s="4"/>
      <c r="C12" s="4"/>
      <c r="D12" s="2"/>
      <c r="E12" s="4"/>
    </row>
    <row r="13" spans="1:7" ht="18" customHeight="1" x14ac:dyDescent="0.2">
      <c r="A13" s="178"/>
      <c r="B13" s="4"/>
      <c r="C13" s="4"/>
      <c r="D13" s="2"/>
      <c r="E13" s="4"/>
    </row>
    <row r="14" spans="1:7" ht="18" customHeight="1" x14ac:dyDescent="0.2">
      <c r="A14" s="178"/>
      <c r="B14" s="4"/>
      <c r="C14" s="4"/>
      <c r="D14" s="2"/>
      <c r="E14" s="4"/>
    </row>
    <row r="15" spans="1:7" ht="18" customHeight="1" x14ac:dyDescent="0.2">
      <c r="A15" s="178"/>
      <c r="B15" s="4"/>
      <c r="C15" s="4"/>
      <c r="D15" s="2"/>
      <c r="E15" s="4"/>
    </row>
    <row r="16" spans="1:7" ht="18" customHeight="1" x14ac:dyDescent="0.2">
      <c r="A16" s="178"/>
      <c r="B16" s="4"/>
      <c r="C16" s="4"/>
      <c r="D16" s="2"/>
      <c r="E16" s="4"/>
    </row>
    <row r="17" spans="1:5" ht="18" customHeight="1" x14ac:dyDescent="0.2">
      <c r="A17" s="178"/>
      <c r="B17" s="93"/>
      <c r="C17" s="4"/>
      <c r="D17" s="2"/>
      <c r="E17" s="93"/>
    </row>
    <row r="18" spans="1:5" ht="18" customHeight="1" x14ac:dyDescent="0.2">
      <c r="A18" s="178"/>
      <c r="B18" s="93"/>
      <c r="C18" s="4"/>
      <c r="D18" s="2"/>
      <c r="E18" s="93"/>
    </row>
    <row r="19" spans="1:5" ht="18" customHeight="1" x14ac:dyDescent="0.2">
      <c r="A19" s="178"/>
      <c r="B19" s="4"/>
      <c r="C19" s="4"/>
      <c r="D19" s="2"/>
      <c r="E19" s="4"/>
    </row>
    <row r="20" spans="1:5" ht="18" customHeight="1" x14ac:dyDescent="0.2">
      <c r="A20" s="178"/>
      <c r="B20" s="4"/>
      <c r="C20" s="4"/>
      <c r="D20" s="2"/>
      <c r="E20" s="4"/>
    </row>
    <row r="21" spans="1:5" ht="18" customHeight="1" x14ac:dyDescent="0.2">
      <c r="A21" s="178"/>
      <c r="B21" s="4"/>
      <c r="C21" s="4"/>
      <c r="D21" s="2"/>
      <c r="E21" s="4"/>
    </row>
    <row r="22" spans="1:5" ht="18" customHeight="1" x14ac:dyDescent="0.2">
      <c r="A22" s="179"/>
      <c r="B22" s="6" t="s">
        <v>78</v>
      </c>
      <c r="C22" s="18"/>
      <c r="D22" s="19">
        <f>SUM(D7:D21)</f>
        <v>0</v>
      </c>
      <c r="E22" s="59"/>
    </row>
    <row r="23" spans="1:5" ht="18" customHeight="1" x14ac:dyDescent="0.2">
      <c r="A23" s="180" t="s">
        <v>79</v>
      </c>
      <c r="B23" s="93"/>
      <c r="C23" s="4"/>
      <c r="D23" s="2"/>
      <c r="E23" s="4"/>
    </row>
    <row r="24" spans="1:5" ht="18" customHeight="1" x14ac:dyDescent="0.2">
      <c r="A24" s="180"/>
      <c r="B24" s="4"/>
      <c r="C24" s="4"/>
      <c r="D24" s="2"/>
      <c r="E24" s="4"/>
    </row>
    <row r="25" spans="1:5" ht="18" customHeight="1" x14ac:dyDescent="0.2">
      <c r="A25" s="180"/>
      <c r="B25" s="4"/>
      <c r="C25" s="4"/>
      <c r="D25" s="2"/>
      <c r="E25" s="4"/>
    </row>
    <row r="26" spans="1:5" ht="18" customHeight="1" x14ac:dyDescent="0.2">
      <c r="A26" s="180"/>
      <c r="B26" s="4"/>
      <c r="C26" s="4"/>
      <c r="D26" s="2"/>
      <c r="E26" s="4"/>
    </row>
    <row r="27" spans="1:5" ht="18" customHeight="1" x14ac:dyDescent="0.2">
      <c r="A27" s="180"/>
      <c r="B27" s="4"/>
      <c r="C27" s="4"/>
      <c r="D27" s="2"/>
      <c r="E27" s="4"/>
    </row>
    <row r="28" spans="1:5" ht="18" customHeight="1" x14ac:dyDescent="0.2">
      <c r="A28" s="180"/>
      <c r="B28" s="4"/>
      <c r="C28" s="94"/>
      <c r="D28" s="2"/>
      <c r="E28" s="94"/>
    </row>
    <row r="29" spans="1:5" ht="18" customHeight="1" x14ac:dyDescent="0.2">
      <c r="A29" s="180"/>
      <c r="B29" s="4"/>
      <c r="C29" s="4"/>
      <c r="D29" s="2"/>
      <c r="E29" s="4"/>
    </row>
    <row r="30" spans="1:5" ht="18" customHeight="1" x14ac:dyDescent="0.2">
      <c r="A30" s="180"/>
      <c r="B30" s="4"/>
      <c r="C30" s="4"/>
      <c r="D30" s="2"/>
      <c r="E30" s="4"/>
    </row>
    <row r="31" spans="1:5" ht="18" customHeight="1" x14ac:dyDescent="0.2">
      <c r="A31" s="180"/>
      <c r="B31" s="4"/>
      <c r="C31" s="4"/>
      <c r="D31" s="2"/>
      <c r="E31" s="4"/>
    </row>
    <row r="32" spans="1:5" ht="18" customHeight="1" x14ac:dyDescent="0.2">
      <c r="A32" s="180"/>
      <c r="B32" s="4"/>
      <c r="C32" s="4"/>
      <c r="D32" s="2"/>
      <c r="E32" s="4"/>
    </row>
    <row r="33" spans="1:7" ht="18" customHeight="1" x14ac:dyDescent="0.2">
      <c r="A33" s="180"/>
      <c r="B33" s="4"/>
      <c r="C33" s="4"/>
      <c r="D33" s="2"/>
      <c r="E33" s="4"/>
    </row>
    <row r="34" spans="1:7" ht="18" customHeight="1" x14ac:dyDescent="0.2">
      <c r="A34" s="180"/>
      <c r="B34" s="4"/>
      <c r="C34" s="4"/>
      <c r="D34" s="2"/>
      <c r="E34" s="4"/>
    </row>
    <row r="35" spans="1:7" ht="18" customHeight="1" x14ac:dyDescent="0.2">
      <c r="A35" s="180"/>
      <c r="B35" s="4"/>
      <c r="C35" s="4"/>
      <c r="D35" s="2"/>
      <c r="E35" s="4"/>
    </row>
    <row r="36" spans="1:7" ht="18" customHeight="1" x14ac:dyDescent="0.2">
      <c r="A36" s="180"/>
      <c r="B36" s="4"/>
      <c r="C36" s="4"/>
      <c r="D36" s="2"/>
      <c r="E36" s="4"/>
    </row>
    <row r="37" spans="1:7" ht="18" customHeight="1" x14ac:dyDescent="0.2">
      <c r="A37" s="180"/>
      <c r="B37" s="4"/>
      <c r="C37" s="94"/>
      <c r="D37" s="2"/>
      <c r="E37" s="4"/>
    </row>
    <row r="38" spans="1:7" ht="18" customHeight="1" x14ac:dyDescent="0.2">
      <c r="A38" s="180"/>
      <c r="B38" s="4"/>
      <c r="C38" s="4"/>
      <c r="D38" s="2"/>
      <c r="E38" s="4"/>
    </row>
    <row r="39" spans="1:7" ht="18" customHeight="1" x14ac:dyDescent="0.2">
      <c r="A39" s="180"/>
      <c r="B39" s="4"/>
      <c r="C39" s="94"/>
      <c r="D39" s="2"/>
      <c r="E39" s="94"/>
    </row>
    <row r="40" spans="1:7" ht="18" customHeight="1" x14ac:dyDescent="0.2">
      <c r="A40" s="180"/>
      <c r="B40" s="4"/>
      <c r="C40" s="4"/>
      <c r="D40" s="2"/>
      <c r="E40" s="4"/>
    </row>
    <row r="41" spans="1:7" ht="18" customHeight="1" x14ac:dyDescent="0.2">
      <c r="A41" s="180"/>
      <c r="B41" s="4"/>
      <c r="C41" s="4"/>
      <c r="D41" s="2"/>
      <c r="E41" s="19"/>
    </row>
    <row r="42" spans="1:7" ht="18" customHeight="1" x14ac:dyDescent="0.2">
      <c r="A42" s="179"/>
      <c r="B42" s="6" t="s">
        <v>78</v>
      </c>
      <c r="C42" s="18"/>
      <c r="D42" s="19">
        <f>SUM(D23:D41)</f>
        <v>0</v>
      </c>
      <c r="E42" s="59"/>
      <c r="F42" s="7" t="s">
        <v>370</v>
      </c>
    </row>
    <row r="43" spans="1:7" ht="18" customHeight="1" x14ac:dyDescent="0.2">
      <c r="A43" s="6" t="s">
        <v>9</v>
      </c>
      <c r="B43" s="18"/>
      <c r="C43" s="18"/>
      <c r="D43" s="19">
        <f>+D22+D42</f>
        <v>0</v>
      </c>
      <c r="E43" s="59"/>
      <c r="F43" s="7">
        <f>+四表!J25</f>
        <v>15739555220</v>
      </c>
      <c r="G43" s="7">
        <f>+E43-F43</f>
        <v>-15739555220</v>
      </c>
    </row>
  </sheetData>
  <mergeCells count="3">
    <mergeCell ref="A7:A22"/>
    <mergeCell ref="A23:A42"/>
    <mergeCell ref="A1:G1"/>
  </mergeCells>
  <phoneticPr fontId="3"/>
  <pageMargins left="0.78740157480314965" right="0.39370078740157483" top="0.6692913385826772" bottom="0.39370078740157483" header="0.19685039370078741" footer="0.19685039370078741"/>
  <pageSetup paperSize="9" scale="72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CCFFCC"/>
    <pageSetUpPr fitToPage="1"/>
  </sheetPr>
  <dimension ref="A1:U72"/>
  <sheetViews>
    <sheetView view="pageBreakPreview" topLeftCell="B49" zoomScale="90" zoomScaleNormal="100" zoomScaleSheetLayoutView="90" workbookViewId="0">
      <selection activeCell="F28" sqref="F28"/>
    </sheetView>
  </sheetViews>
  <sheetFormatPr defaultColWidth="8.90625" defaultRowHeight="11" x14ac:dyDescent="0.2"/>
  <cols>
    <col min="1" max="1" width="28.90625" style="7" customWidth="1"/>
    <col min="2" max="3" width="24.90625" style="7" customWidth="1"/>
    <col min="4" max="4" width="28.90625" style="7" customWidth="1"/>
    <col min="5" max="5" width="24.90625" style="7" customWidth="1"/>
    <col min="6" max="6" width="18.90625" style="7" bestFit="1" customWidth="1"/>
    <col min="7" max="7" width="11.81640625" style="7" bestFit="1" customWidth="1"/>
    <col min="8" max="8" width="11.81640625" style="7" customWidth="1"/>
    <col min="9" max="17" width="12.81640625" style="7" customWidth="1"/>
    <col min="18" max="16384" width="8.90625" style="7"/>
  </cols>
  <sheetData>
    <row r="1" spans="1:8" ht="14" x14ac:dyDescent="0.2">
      <c r="A1" s="162" t="s">
        <v>142</v>
      </c>
      <c r="B1" s="163"/>
      <c r="C1" s="163"/>
      <c r="D1" s="163"/>
      <c r="E1" s="163"/>
      <c r="F1" s="163"/>
      <c r="G1" s="163"/>
      <c r="H1" s="91"/>
    </row>
    <row r="2" spans="1:8" s="43" customFormat="1" ht="14" x14ac:dyDescent="0.2">
      <c r="A2" s="43" t="s">
        <v>138</v>
      </c>
      <c r="E2" s="55" t="str">
        <f>"自治体名："&amp;基礎情報!C2</f>
        <v>自治体名：常陸太田市　全体会計</v>
      </c>
    </row>
    <row r="3" spans="1:8" ht="13" x14ac:dyDescent="0.2">
      <c r="A3" s="8"/>
      <c r="E3" s="55" t="str">
        <f>"年度：令和"&amp;基礎情報!C3&amp;"年度"</f>
        <v>年度：令和6年度</v>
      </c>
    </row>
    <row r="4" spans="1:8" ht="13" x14ac:dyDescent="0.2">
      <c r="A4" s="8"/>
    </row>
    <row r="5" spans="1:8" ht="13" x14ac:dyDescent="0.2">
      <c r="E5" s="9" t="s">
        <v>94</v>
      </c>
    </row>
    <row r="6" spans="1:8" ht="22.5" customHeight="1" x14ac:dyDescent="0.2">
      <c r="A6" s="3" t="s">
        <v>85</v>
      </c>
      <c r="B6" s="3" t="s">
        <v>72</v>
      </c>
      <c r="C6" s="169" t="s">
        <v>84</v>
      </c>
      <c r="D6" s="169"/>
      <c r="E6" s="3" t="s">
        <v>75</v>
      </c>
    </row>
    <row r="7" spans="1:8" ht="18" customHeight="1" x14ac:dyDescent="0.2">
      <c r="A7" s="169" t="s">
        <v>383</v>
      </c>
      <c r="B7" s="179" t="s">
        <v>83</v>
      </c>
      <c r="C7" s="180" t="s">
        <v>392</v>
      </c>
      <c r="D7" s="182"/>
      <c r="E7" s="2">
        <v>5379333161</v>
      </c>
    </row>
    <row r="8" spans="1:8" ht="18" customHeight="1" x14ac:dyDescent="0.2">
      <c r="A8" s="169"/>
      <c r="B8" s="179"/>
      <c r="C8" s="180" t="s">
        <v>393</v>
      </c>
      <c r="D8" s="182"/>
      <c r="E8" s="2">
        <v>398462000</v>
      </c>
    </row>
    <row r="9" spans="1:8" ht="18" customHeight="1" x14ac:dyDescent="0.2">
      <c r="A9" s="169"/>
      <c r="B9" s="179"/>
      <c r="C9" s="180" t="s">
        <v>394</v>
      </c>
      <c r="D9" s="182"/>
      <c r="E9" s="2">
        <v>2357000</v>
      </c>
    </row>
    <row r="10" spans="1:8" ht="18" customHeight="1" x14ac:dyDescent="0.2">
      <c r="A10" s="169"/>
      <c r="B10" s="179"/>
      <c r="C10" s="180" t="s">
        <v>395</v>
      </c>
      <c r="D10" s="182"/>
      <c r="E10" s="2">
        <v>47394000</v>
      </c>
    </row>
    <row r="11" spans="1:8" ht="18" customHeight="1" x14ac:dyDescent="0.2">
      <c r="A11" s="169"/>
      <c r="B11" s="179"/>
      <c r="C11" s="180" t="s">
        <v>396</v>
      </c>
      <c r="D11" s="182"/>
      <c r="E11" s="2">
        <v>65741000</v>
      </c>
    </row>
    <row r="12" spans="1:8" ht="18" customHeight="1" x14ac:dyDescent="0.2">
      <c r="A12" s="169"/>
      <c r="B12" s="179"/>
      <c r="C12" s="180" t="s">
        <v>490</v>
      </c>
      <c r="D12" s="182"/>
      <c r="E12" s="2">
        <v>89547000</v>
      </c>
    </row>
    <row r="13" spans="1:8" ht="18" customHeight="1" x14ac:dyDescent="0.2">
      <c r="A13" s="169"/>
      <c r="B13" s="179"/>
      <c r="C13" s="180" t="s">
        <v>397</v>
      </c>
      <c r="D13" s="182"/>
      <c r="E13" s="2">
        <v>1161528000</v>
      </c>
    </row>
    <row r="14" spans="1:8" ht="18" customHeight="1" x14ac:dyDescent="0.2">
      <c r="A14" s="169"/>
      <c r="B14" s="179"/>
      <c r="C14" s="180" t="s">
        <v>398</v>
      </c>
      <c r="D14" s="182"/>
      <c r="E14" s="2">
        <v>64868649</v>
      </c>
    </row>
    <row r="15" spans="1:8" ht="18" customHeight="1" x14ac:dyDescent="0.2">
      <c r="A15" s="169"/>
      <c r="B15" s="179"/>
      <c r="C15" s="180" t="s">
        <v>399</v>
      </c>
      <c r="D15" s="182"/>
      <c r="E15" s="2">
        <v>39668000</v>
      </c>
    </row>
    <row r="16" spans="1:8" ht="18" customHeight="1" x14ac:dyDescent="0.2">
      <c r="A16" s="169"/>
      <c r="B16" s="179"/>
      <c r="C16" s="180" t="s">
        <v>400</v>
      </c>
      <c r="D16" s="182"/>
      <c r="E16" s="2">
        <v>233601000</v>
      </c>
    </row>
    <row r="17" spans="1:10" ht="18" customHeight="1" x14ac:dyDescent="0.2">
      <c r="A17" s="169"/>
      <c r="B17" s="179"/>
      <c r="C17" s="180" t="s">
        <v>401</v>
      </c>
      <c r="D17" s="182"/>
      <c r="E17" s="2">
        <v>9567228000</v>
      </c>
    </row>
    <row r="18" spans="1:10" ht="18" customHeight="1" x14ac:dyDescent="0.2">
      <c r="A18" s="169"/>
      <c r="B18" s="179"/>
      <c r="C18" s="180" t="s">
        <v>402</v>
      </c>
      <c r="D18" s="182"/>
      <c r="E18" s="2">
        <v>3794000</v>
      </c>
    </row>
    <row r="19" spans="1:10" ht="18" customHeight="1" x14ac:dyDescent="0.2">
      <c r="A19" s="169"/>
      <c r="B19" s="179"/>
      <c r="C19" s="180" t="s">
        <v>491</v>
      </c>
      <c r="D19" s="182"/>
      <c r="E19" s="2">
        <v>51381299</v>
      </c>
    </row>
    <row r="20" spans="1:10" ht="18" customHeight="1" x14ac:dyDescent="0.2">
      <c r="A20" s="169"/>
      <c r="B20" s="179"/>
      <c r="C20" s="180" t="s">
        <v>403</v>
      </c>
      <c r="D20" s="182"/>
      <c r="E20" s="2">
        <v>369814152</v>
      </c>
    </row>
    <row r="21" spans="1:10" ht="18" customHeight="1" x14ac:dyDescent="0.2">
      <c r="A21" s="169"/>
      <c r="B21" s="179"/>
      <c r="C21" s="180" t="s">
        <v>492</v>
      </c>
      <c r="D21" s="182"/>
      <c r="E21" s="2">
        <v>6190169</v>
      </c>
    </row>
    <row r="22" spans="1:10" ht="18" customHeight="1" x14ac:dyDescent="0.2">
      <c r="A22" s="169"/>
      <c r="B22" s="179"/>
      <c r="C22" s="180"/>
      <c r="D22" s="182"/>
      <c r="E22" s="2"/>
    </row>
    <row r="23" spans="1:10" ht="18" customHeight="1" x14ac:dyDescent="0.2">
      <c r="A23" s="169"/>
      <c r="B23" s="179"/>
      <c r="C23" s="179" t="s">
        <v>36</v>
      </c>
      <c r="D23" s="182"/>
      <c r="E23" s="2">
        <f>SUM(E7:E22)</f>
        <v>17480907430</v>
      </c>
    </row>
    <row r="24" spans="1:10" ht="18" customHeight="1" x14ac:dyDescent="0.2">
      <c r="A24" s="169"/>
      <c r="B24" s="179" t="s">
        <v>82</v>
      </c>
      <c r="C24" s="184" t="s">
        <v>81</v>
      </c>
      <c r="D24" s="4" t="s">
        <v>182</v>
      </c>
      <c r="E24" s="2">
        <v>917805000</v>
      </c>
    </row>
    <row r="25" spans="1:10" ht="18" customHeight="1" x14ac:dyDescent="0.2">
      <c r="A25" s="169"/>
      <c r="B25" s="179"/>
      <c r="C25" s="179"/>
      <c r="D25" s="4" t="s">
        <v>183</v>
      </c>
      <c r="E25" s="2">
        <v>15198000</v>
      </c>
    </row>
    <row r="26" spans="1:10" ht="18" customHeight="1" x14ac:dyDescent="0.2">
      <c r="A26" s="169"/>
      <c r="B26" s="179"/>
      <c r="C26" s="179"/>
      <c r="D26" s="6" t="s">
        <v>78</v>
      </c>
      <c r="E26" s="2">
        <f>SUM(E24:E25)</f>
        <v>933003000</v>
      </c>
    </row>
    <row r="27" spans="1:10" ht="18" customHeight="1" x14ac:dyDescent="0.2">
      <c r="A27" s="169"/>
      <c r="B27" s="179"/>
      <c r="C27" s="184" t="s">
        <v>80</v>
      </c>
      <c r="D27" s="4" t="s">
        <v>182</v>
      </c>
      <c r="E27" s="2">
        <v>3063901366</v>
      </c>
    </row>
    <row r="28" spans="1:10" ht="18" customHeight="1" x14ac:dyDescent="0.2">
      <c r="A28" s="169"/>
      <c r="B28" s="179"/>
      <c r="C28" s="179"/>
      <c r="D28" s="4" t="s">
        <v>183</v>
      </c>
      <c r="E28" s="2">
        <v>1734988547</v>
      </c>
    </row>
    <row r="29" spans="1:10" ht="18" customHeight="1" x14ac:dyDescent="0.2">
      <c r="A29" s="169"/>
      <c r="B29" s="179"/>
      <c r="C29" s="179"/>
      <c r="D29" s="6" t="s">
        <v>78</v>
      </c>
      <c r="E29" s="2">
        <f>SUM(E27:E28)</f>
        <v>4798889913</v>
      </c>
    </row>
    <row r="30" spans="1:10" ht="18" customHeight="1" x14ac:dyDescent="0.2">
      <c r="A30" s="181"/>
      <c r="B30" s="182"/>
      <c r="C30" s="179" t="s">
        <v>36</v>
      </c>
      <c r="D30" s="182"/>
      <c r="E30" s="2">
        <f>+E26+E29</f>
        <v>5731892913</v>
      </c>
    </row>
    <row r="31" spans="1:10" ht="18" customHeight="1" x14ac:dyDescent="0.2">
      <c r="A31" s="181"/>
      <c r="B31" s="169" t="s">
        <v>9</v>
      </c>
      <c r="C31" s="181"/>
      <c r="D31" s="181"/>
      <c r="E31" s="58">
        <f>+E23+E30</f>
        <v>23212800343</v>
      </c>
      <c r="I31" s="7" t="s">
        <v>419</v>
      </c>
      <c r="J31" s="7" t="s">
        <v>420</v>
      </c>
    </row>
    <row r="32" spans="1:10" ht="18" customHeight="1" x14ac:dyDescent="0.2">
      <c r="A32" s="169" t="s">
        <v>405</v>
      </c>
      <c r="B32" s="179" t="s">
        <v>83</v>
      </c>
      <c r="C32" s="87" t="s">
        <v>493</v>
      </c>
      <c r="D32" s="98" t="s">
        <v>494</v>
      </c>
      <c r="E32" s="2">
        <f>+I32+J32</f>
        <v>913345600</v>
      </c>
      <c r="I32" s="7">
        <v>913632305</v>
      </c>
      <c r="J32" s="7">
        <v>-286705</v>
      </c>
    </row>
    <row r="33" spans="1:21" ht="18" customHeight="1" x14ac:dyDescent="0.2">
      <c r="A33" s="169"/>
      <c r="B33" s="179"/>
      <c r="C33" s="87" t="s">
        <v>495</v>
      </c>
      <c r="D33" s="88" t="s">
        <v>411</v>
      </c>
      <c r="E33" s="2">
        <f>+I33+J33</f>
        <v>735922400</v>
      </c>
      <c r="I33" s="7">
        <v>735634200</v>
      </c>
      <c r="J33" s="7">
        <v>288200</v>
      </c>
    </row>
    <row r="34" spans="1:21" ht="18" customHeight="1" x14ac:dyDescent="0.2">
      <c r="A34" s="169"/>
      <c r="B34" s="179"/>
      <c r="C34" s="87" t="s">
        <v>496</v>
      </c>
      <c r="D34" s="88" t="s">
        <v>497</v>
      </c>
      <c r="E34" s="2">
        <f>+I34+J34</f>
        <v>1262648600</v>
      </c>
      <c r="I34" s="7">
        <v>1261640500</v>
      </c>
      <c r="J34" s="7">
        <v>1008100</v>
      </c>
    </row>
    <row r="35" spans="1:21" ht="18" customHeight="1" x14ac:dyDescent="0.2">
      <c r="A35" s="169"/>
      <c r="B35" s="179"/>
      <c r="C35" s="87" t="s">
        <v>498</v>
      </c>
      <c r="D35" s="88" t="s">
        <v>497</v>
      </c>
      <c r="E35" s="2">
        <f>+I35+J35</f>
        <v>1589703111</v>
      </c>
      <c r="I35" s="7">
        <v>1589703111</v>
      </c>
    </row>
    <row r="36" spans="1:21" ht="18" customHeight="1" x14ac:dyDescent="0.2">
      <c r="A36" s="169"/>
      <c r="B36" s="179"/>
      <c r="C36" s="87" t="s">
        <v>499</v>
      </c>
      <c r="D36" s="88" t="s">
        <v>500</v>
      </c>
      <c r="E36" s="2">
        <f>M43</f>
        <v>7704430</v>
      </c>
    </row>
    <row r="37" spans="1:21" ht="18" customHeight="1" x14ac:dyDescent="0.2">
      <c r="A37" s="169"/>
      <c r="B37" s="179"/>
      <c r="C37" s="87" t="s">
        <v>501</v>
      </c>
      <c r="D37" s="88" t="s">
        <v>500</v>
      </c>
      <c r="E37" s="2">
        <f>M42</f>
        <v>47323574</v>
      </c>
    </row>
    <row r="38" spans="1:21" ht="18" customHeight="1" x14ac:dyDescent="0.2">
      <c r="A38" s="169"/>
      <c r="B38" s="179"/>
      <c r="C38" s="87" t="s">
        <v>499</v>
      </c>
      <c r="D38" s="88" t="s">
        <v>502</v>
      </c>
      <c r="E38" s="2">
        <f>N43</f>
        <v>23500000</v>
      </c>
    </row>
    <row r="39" spans="1:21" ht="18" customHeight="1" x14ac:dyDescent="0.2">
      <c r="A39" s="169"/>
      <c r="B39" s="179"/>
      <c r="C39" s="87" t="s">
        <v>501</v>
      </c>
      <c r="D39" s="88" t="s">
        <v>502</v>
      </c>
      <c r="E39" s="2">
        <f>N42</f>
        <v>0</v>
      </c>
    </row>
    <row r="40" spans="1:21" ht="18" customHeight="1" x14ac:dyDescent="0.2">
      <c r="A40" s="169"/>
      <c r="B40" s="179"/>
      <c r="C40" s="87" t="s">
        <v>499</v>
      </c>
      <c r="D40" s="88" t="s">
        <v>503</v>
      </c>
      <c r="E40" s="2">
        <f>O43</f>
        <v>137334382</v>
      </c>
      <c r="H40" s="7" t="s">
        <v>556</v>
      </c>
    </row>
    <row r="41" spans="1:21" ht="18" customHeight="1" x14ac:dyDescent="0.2">
      <c r="A41" s="169"/>
      <c r="B41" s="179"/>
      <c r="C41" s="87" t="s">
        <v>501</v>
      </c>
      <c r="D41" s="88" t="s">
        <v>503</v>
      </c>
      <c r="E41" s="2">
        <f>O42</f>
        <v>61907787</v>
      </c>
      <c r="H41" s="99"/>
      <c r="I41" s="99"/>
      <c r="J41" s="99" t="s">
        <v>513</v>
      </c>
      <c r="K41" s="99" t="s">
        <v>514</v>
      </c>
      <c r="L41" s="99" t="s">
        <v>515</v>
      </c>
      <c r="M41" s="99" t="s">
        <v>509</v>
      </c>
      <c r="N41" s="99" t="s">
        <v>510</v>
      </c>
      <c r="O41" s="99" t="s">
        <v>511</v>
      </c>
      <c r="P41" s="99" t="s">
        <v>512</v>
      </c>
      <c r="Q41" s="99" t="s">
        <v>518</v>
      </c>
    </row>
    <row r="42" spans="1:21" ht="18" customHeight="1" x14ac:dyDescent="0.2">
      <c r="A42" s="169"/>
      <c r="B42" s="179"/>
      <c r="C42" s="87" t="s">
        <v>499</v>
      </c>
      <c r="D42" s="88" t="s">
        <v>504</v>
      </c>
      <c r="E42" s="2">
        <f>P43</f>
        <v>679327657</v>
      </c>
      <c r="H42" s="185" t="s">
        <v>557</v>
      </c>
      <c r="I42" s="99" t="s">
        <v>517</v>
      </c>
      <c r="J42" s="105">
        <f>E32</f>
        <v>913345600</v>
      </c>
      <c r="K42" s="105">
        <f>E33</f>
        <v>735922400</v>
      </c>
      <c r="L42" s="105">
        <f>E34+E35</f>
        <v>2852351711</v>
      </c>
      <c r="M42" s="104">
        <v>47323574</v>
      </c>
      <c r="N42" s="99">
        <v>0</v>
      </c>
      <c r="O42" s="99">
        <f>42210738+19697049</f>
        <v>61907787</v>
      </c>
      <c r="P42" s="99">
        <v>140945623</v>
      </c>
      <c r="Q42" s="99"/>
      <c r="R42" s="7" t="s">
        <v>550</v>
      </c>
    </row>
    <row r="43" spans="1:21" ht="18" customHeight="1" x14ac:dyDescent="0.2">
      <c r="A43" s="169"/>
      <c r="B43" s="179"/>
      <c r="C43" s="87" t="s">
        <v>501</v>
      </c>
      <c r="D43" s="88" t="s">
        <v>504</v>
      </c>
      <c r="E43" s="2">
        <f>P42</f>
        <v>140945623</v>
      </c>
      <c r="H43" s="186"/>
      <c r="I43" s="99" t="s">
        <v>516</v>
      </c>
      <c r="J43" s="106">
        <v>420797000</v>
      </c>
      <c r="K43" s="106">
        <v>208023580</v>
      </c>
      <c r="L43" s="106">
        <v>980146000</v>
      </c>
      <c r="M43" s="104">
        <v>7704430</v>
      </c>
      <c r="N43" s="104">
        <v>23500000</v>
      </c>
      <c r="O43" s="104">
        <v>137334382</v>
      </c>
      <c r="P43" s="104">
        <v>679327657</v>
      </c>
      <c r="Q43" s="99"/>
      <c r="R43" s="7" t="s">
        <v>548</v>
      </c>
    </row>
    <row r="44" spans="1:21" ht="18" customHeight="1" x14ac:dyDescent="0.2">
      <c r="A44" s="169"/>
      <c r="B44" s="179"/>
      <c r="C44" s="87" t="s">
        <v>505</v>
      </c>
      <c r="D44" s="88"/>
      <c r="E44" s="2">
        <f>SUM(J43:L43)</f>
        <v>1608966580</v>
      </c>
      <c r="H44" s="187" t="s">
        <v>558</v>
      </c>
      <c r="I44" s="99" t="s">
        <v>551</v>
      </c>
      <c r="J44" s="99"/>
      <c r="K44" s="99"/>
      <c r="L44" s="99"/>
      <c r="M44" s="104">
        <v>27477520</v>
      </c>
      <c r="N44" s="104">
        <v>4782932</v>
      </c>
      <c r="O44" s="104">
        <v>28341023</v>
      </c>
      <c r="P44" s="104">
        <v>189505123</v>
      </c>
      <c r="Q44" s="99">
        <f>SUM(J44:P44)</f>
        <v>250106598</v>
      </c>
      <c r="R44" s="7" t="s">
        <v>549</v>
      </c>
      <c r="U44" s="107" t="s">
        <v>574</v>
      </c>
    </row>
    <row r="45" spans="1:21" ht="18" customHeight="1" x14ac:dyDescent="0.2">
      <c r="A45" s="169"/>
      <c r="B45" s="179"/>
      <c r="C45" s="87"/>
      <c r="D45" s="88"/>
      <c r="E45" s="2"/>
      <c r="H45" s="188"/>
      <c r="I45" s="99" t="s">
        <v>552</v>
      </c>
      <c r="J45" s="99"/>
      <c r="K45" s="99"/>
      <c r="L45" s="99"/>
      <c r="M45" s="99">
        <v>5124709</v>
      </c>
      <c r="N45" s="99">
        <v>1744110</v>
      </c>
      <c r="O45" s="99">
        <v>4594102</v>
      </c>
      <c r="P45" s="99">
        <v>104493042</v>
      </c>
      <c r="Q45" s="99">
        <f>SUM(J45:P45)</f>
        <v>115955963</v>
      </c>
    </row>
    <row r="46" spans="1:21" ht="18" customHeight="1" x14ac:dyDescent="0.2">
      <c r="A46" s="169"/>
      <c r="B46" s="179"/>
      <c r="C46" s="87"/>
      <c r="D46" s="88"/>
      <c r="E46" s="2"/>
      <c r="H46" s="188"/>
      <c r="I46" s="99" t="s">
        <v>553</v>
      </c>
      <c r="J46" s="99">
        <v>1150000</v>
      </c>
      <c r="K46" s="99"/>
      <c r="L46" s="99">
        <v>1409142872</v>
      </c>
      <c r="M46" s="99"/>
      <c r="N46" s="99"/>
      <c r="O46" s="99"/>
      <c r="P46" s="99">
        <v>12000000</v>
      </c>
      <c r="Q46" s="99">
        <f>SUM(J46:P46)</f>
        <v>1422292872</v>
      </c>
      <c r="R46" s="7" t="s">
        <v>559</v>
      </c>
    </row>
    <row r="47" spans="1:21" ht="18" customHeight="1" x14ac:dyDescent="0.2">
      <c r="A47" s="169"/>
      <c r="B47" s="179"/>
      <c r="C47" s="87"/>
      <c r="D47" s="88"/>
      <c r="E47" s="2"/>
      <c r="H47" s="186"/>
      <c r="I47" s="99" t="s">
        <v>554</v>
      </c>
      <c r="J47" s="99">
        <f>3863909860</f>
        <v>3863909860</v>
      </c>
      <c r="K47" s="99"/>
      <c r="L47" s="99">
        <v>869469617</v>
      </c>
      <c r="M47" s="99"/>
      <c r="N47" s="99"/>
      <c r="O47" s="99"/>
      <c r="P47" s="99">
        <v>1359000</v>
      </c>
      <c r="Q47" s="99">
        <f>SUM(J47:P47)</f>
        <v>4734738477</v>
      </c>
      <c r="R47" s="7" t="s">
        <v>560</v>
      </c>
    </row>
    <row r="48" spans="1:21" ht="18" customHeight="1" x14ac:dyDescent="0.2">
      <c r="A48" s="169"/>
      <c r="B48" s="179"/>
      <c r="C48" s="183" t="s">
        <v>36</v>
      </c>
      <c r="D48" s="173"/>
      <c r="E48" s="2">
        <f>SUM(E32:E47)</f>
        <v>7208629744</v>
      </c>
    </row>
    <row r="49" spans="1:7" ht="18" customHeight="1" x14ac:dyDescent="0.2">
      <c r="A49" s="169"/>
      <c r="B49" s="179" t="s">
        <v>82</v>
      </c>
      <c r="C49" s="179" t="s">
        <v>81</v>
      </c>
      <c r="D49" s="4" t="s">
        <v>182</v>
      </c>
      <c r="E49" s="2">
        <f>Q44</f>
        <v>250106598</v>
      </c>
    </row>
    <row r="50" spans="1:7" ht="18" customHeight="1" x14ac:dyDescent="0.2">
      <c r="A50" s="169"/>
      <c r="B50" s="179"/>
      <c r="C50" s="179"/>
      <c r="D50" s="4" t="s">
        <v>183</v>
      </c>
      <c r="E50" s="2">
        <f>Q45</f>
        <v>115955963</v>
      </c>
      <c r="F50" s="7" t="s">
        <v>404</v>
      </c>
    </row>
    <row r="51" spans="1:7" ht="18" customHeight="1" x14ac:dyDescent="0.2">
      <c r="A51" s="169"/>
      <c r="B51" s="179"/>
      <c r="C51" s="179"/>
      <c r="D51" s="6" t="s">
        <v>78</v>
      </c>
      <c r="E51" s="2">
        <f>SUM(E49:E50)</f>
        <v>366062561</v>
      </c>
      <c r="F51" s="7">
        <f>+四表!V38</f>
        <v>962090523</v>
      </c>
      <c r="G51" s="7">
        <f>+E26+E51-F51</f>
        <v>336975038</v>
      </c>
    </row>
    <row r="52" spans="1:7" ht="18" customHeight="1" x14ac:dyDescent="0.2">
      <c r="A52" s="169"/>
      <c r="B52" s="179"/>
      <c r="C52" s="179" t="s">
        <v>80</v>
      </c>
      <c r="D52" s="4" t="s">
        <v>182</v>
      </c>
      <c r="E52" s="2">
        <f>Q46</f>
        <v>1422292872</v>
      </c>
    </row>
    <row r="53" spans="1:7" ht="18" customHeight="1" x14ac:dyDescent="0.2">
      <c r="A53" s="169"/>
      <c r="B53" s="179"/>
      <c r="C53" s="179"/>
      <c r="D53" s="4" t="s">
        <v>183</v>
      </c>
      <c r="E53" s="2">
        <f>Q47</f>
        <v>4734738477</v>
      </c>
    </row>
    <row r="54" spans="1:7" ht="18" customHeight="1" x14ac:dyDescent="0.2">
      <c r="A54" s="169"/>
      <c r="B54" s="179"/>
      <c r="C54" s="179"/>
      <c r="D54" s="6" t="s">
        <v>78</v>
      </c>
      <c r="E54" s="2">
        <f>SUM(E52:E53)</f>
        <v>6157031349</v>
      </c>
    </row>
    <row r="55" spans="1:7" ht="18" customHeight="1" x14ac:dyDescent="0.2">
      <c r="A55" s="181"/>
      <c r="B55" s="182"/>
      <c r="C55" s="183" t="s">
        <v>36</v>
      </c>
      <c r="D55" s="173"/>
      <c r="E55" s="2">
        <f>+E51+E54</f>
        <v>6523093910</v>
      </c>
    </row>
    <row r="56" spans="1:7" ht="18" customHeight="1" x14ac:dyDescent="0.2">
      <c r="A56" s="181"/>
      <c r="B56" s="169" t="s">
        <v>9</v>
      </c>
      <c r="C56" s="181"/>
      <c r="D56" s="181"/>
      <c r="E56" s="58">
        <f>+E48+E55</f>
        <v>13731723654</v>
      </c>
    </row>
    <row r="57" spans="1:7" ht="18" customHeight="1" x14ac:dyDescent="0.2">
      <c r="A57" s="169" t="s">
        <v>384</v>
      </c>
      <c r="B57" s="6" t="s">
        <v>83</v>
      </c>
      <c r="C57" s="180"/>
      <c r="D57" s="182"/>
      <c r="E57" s="75">
        <f>+E23+E48</f>
        <v>24689537174</v>
      </c>
    </row>
    <row r="58" spans="1:7" ht="18" customHeight="1" x14ac:dyDescent="0.2">
      <c r="A58" s="169"/>
      <c r="B58" s="179" t="s">
        <v>385</v>
      </c>
      <c r="C58" s="73" t="s">
        <v>386</v>
      </c>
      <c r="D58" s="4"/>
      <c r="E58" s="75">
        <f>+E26+E51</f>
        <v>1299065561</v>
      </c>
    </row>
    <row r="59" spans="1:7" ht="18" customHeight="1" x14ac:dyDescent="0.2">
      <c r="A59" s="169"/>
      <c r="B59" s="179"/>
      <c r="C59" s="73" t="s">
        <v>387</v>
      </c>
      <c r="D59" s="4"/>
      <c r="E59" s="75">
        <f>+E29+E54</f>
        <v>10955921262</v>
      </c>
    </row>
    <row r="60" spans="1:7" ht="18" customHeight="1" x14ac:dyDescent="0.2">
      <c r="A60" s="181"/>
      <c r="B60" s="182"/>
      <c r="C60" s="179" t="s">
        <v>36</v>
      </c>
      <c r="D60" s="182"/>
      <c r="E60" s="2">
        <f>SUM(E58:E59)</f>
        <v>12254986823</v>
      </c>
    </row>
    <row r="61" spans="1:7" ht="18" customHeight="1" x14ac:dyDescent="0.2">
      <c r="A61" s="181"/>
      <c r="B61" s="169" t="s">
        <v>9</v>
      </c>
      <c r="C61" s="181"/>
      <c r="D61" s="181"/>
      <c r="E61" s="76">
        <f>+E31+E56</f>
        <v>36944523997</v>
      </c>
    </row>
    <row r="62" spans="1:7" ht="18" customHeight="1" x14ac:dyDescent="0.2">
      <c r="A62" s="169" t="s">
        <v>388</v>
      </c>
      <c r="B62" s="6" t="s">
        <v>83</v>
      </c>
      <c r="C62" s="180"/>
      <c r="D62" s="182"/>
      <c r="E62" s="75">
        <v>-2463023218</v>
      </c>
      <c r="F62" s="7" t="s">
        <v>555</v>
      </c>
    </row>
    <row r="63" spans="1:7" ht="18" customHeight="1" x14ac:dyDescent="0.2">
      <c r="A63" s="169"/>
      <c r="B63" s="179" t="s">
        <v>385</v>
      </c>
      <c r="C63" s="73" t="s">
        <v>386</v>
      </c>
      <c r="D63" s="4"/>
      <c r="E63" s="75">
        <v>0</v>
      </c>
    </row>
    <row r="64" spans="1:7" ht="18" customHeight="1" x14ac:dyDescent="0.2">
      <c r="A64" s="169"/>
      <c r="B64" s="179"/>
      <c r="C64" s="73" t="s">
        <v>387</v>
      </c>
      <c r="D64" s="4"/>
      <c r="E64" s="75">
        <v>0</v>
      </c>
    </row>
    <row r="65" spans="1:7" ht="18" customHeight="1" x14ac:dyDescent="0.2">
      <c r="A65" s="181"/>
      <c r="B65" s="182"/>
      <c r="C65" s="179" t="s">
        <v>36</v>
      </c>
      <c r="D65" s="182"/>
      <c r="E65" s="75">
        <f>SUM(E63:E64)</f>
        <v>0</v>
      </c>
    </row>
    <row r="66" spans="1:7" ht="18" customHeight="1" x14ac:dyDescent="0.2">
      <c r="A66" s="181"/>
      <c r="B66" s="169" t="s">
        <v>9</v>
      </c>
      <c r="C66" s="181"/>
      <c r="D66" s="181"/>
      <c r="E66" s="76">
        <f>+E62+E65</f>
        <v>-2463023218</v>
      </c>
      <c r="F66" s="7" t="s">
        <v>144</v>
      </c>
    </row>
    <row r="67" spans="1:7" ht="18" customHeight="1" x14ac:dyDescent="0.2">
      <c r="A67" s="169" t="s">
        <v>160</v>
      </c>
      <c r="B67" s="6" t="s">
        <v>83</v>
      </c>
      <c r="C67" s="180"/>
      <c r="D67" s="182"/>
      <c r="E67" s="75">
        <f>+E57+E62</f>
        <v>22226513956</v>
      </c>
      <c r="F67" s="7">
        <f>四表!N11</f>
        <v>22226513956</v>
      </c>
      <c r="G67" s="7">
        <f>+E67-F67</f>
        <v>0</v>
      </c>
    </row>
    <row r="68" spans="1:7" ht="18" customHeight="1" x14ac:dyDescent="0.2">
      <c r="A68" s="169"/>
      <c r="B68" s="179" t="s">
        <v>385</v>
      </c>
      <c r="C68" s="73" t="s">
        <v>386</v>
      </c>
      <c r="D68" s="4"/>
      <c r="E68" s="75">
        <f>+E58+E63</f>
        <v>1299065561</v>
      </c>
    </row>
    <row r="69" spans="1:7" ht="18" customHeight="1" x14ac:dyDescent="0.2">
      <c r="A69" s="169"/>
      <c r="B69" s="179"/>
      <c r="C69" s="73" t="s">
        <v>387</v>
      </c>
      <c r="D69" s="4"/>
      <c r="E69" s="75">
        <f>+E59+E64</f>
        <v>10955921262</v>
      </c>
      <c r="F69" s="7" t="s">
        <v>184</v>
      </c>
    </row>
    <row r="70" spans="1:7" ht="18" customHeight="1" x14ac:dyDescent="0.2">
      <c r="A70" s="181"/>
      <c r="B70" s="182"/>
      <c r="C70" s="179" t="s">
        <v>36</v>
      </c>
      <c r="D70" s="182"/>
      <c r="E70" s="75">
        <f>+E60+E65</f>
        <v>12254986823</v>
      </c>
      <c r="F70" s="7">
        <f>+四表!N12</f>
        <v>12254986823</v>
      </c>
      <c r="G70" s="7">
        <f>+E70-F70</f>
        <v>0</v>
      </c>
    </row>
    <row r="71" spans="1:7" ht="18" customHeight="1" x14ac:dyDescent="0.2">
      <c r="A71" s="181"/>
      <c r="B71" s="169" t="s">
        <v>9</v>
      </c>
      <c r="C71" s="181"/>
      <c r="D71" s="181"/>
      <c r="E71" s="76">
        <f>+E61+E66</f>
        <v>34481500779</v>
      </c>
      <c r="F71" s="7" t="s">
        <v>369</v>
      </c>
    </row>
    <row r="72" spans="1:7" x14ac:dyDescent="0.2">
      <c r="F72" s="7">
        <f>+四表!N10</f>
        <v>34481500779</v>
      </c>
      <c r="G72" s="7">
        <f>+E71-F72</f>
        <v>0</v>
      </c>
    </row>
  </sheetData>
  <mergeCells count="51">
    <mergeCell ref="H42:H43"/>
    <mergeCell ref="H44:H47"/>
    <mergeCell ref="C16:D16"/>
    <mergeCell ref="C17:D17"/>
    <mergeCell ref="C18:D18"/>
    <mergeCell ref="C19:D19"/>
    <mergeCell ref="C21:D21"/>
    <mergeCell ref="C8:D8"/>
    <mergeCell ref="C9:D9"/>
    <mergeCell ref="C10:D10"/>
    <mergeCell ref="C11:D11"/>
    <mergeCell ref="C12:D12"/>
    <mergeCell ref="A1:G1"/>
    <mergeCell ref="A7:A31"/>
    <mergeCell ref="B7:B23"/>
    <mergeCell ref="C7:D7"/>
    <mergeCell ref="C13:D13"/>
    <mergeCell ref="C20:D20"/>
    <mergeCell ref="C22:D22"/>
    <mergeCell ref="C23:D23"/>
    <mergeCell ref="B24:B30"/>
    <mergeCell ref="C24:C26"/>
    <mergeCell ref="C27:C29"/>
    <mergeCell ref="C6:D6"/>
    <mergeCell ref="C30:D30"/>
    <mergeCell ref="B31:D31"/>
    <mergeCell ref="C14:D14"/>
    <mergeCell ref="C15:D15"/>
    <mergeCell ref="A32:A56"/>
    <mergeCell ref="B32:B48"/>
    <mergeCell ref="C48:D48"/>
    <mergeCell ref="B49:B55"/>
    <mergeCell ref="C55:D55"/>
    <mergeCell ref="B56:D56"/>
    <mergeCell ref="C49:C51"/>
    <mergeCell ref="C52:C54"/>
    <mergeCell ref="A57:A61"/>
    <mergeCell ref="C57:D57"/>
    <mergeCell ref="B58:B60"/>
    <mergeCell ref="C60:D60"/>
    <mergeCell ref="B61:D61"/>
    <mergeCell ref="A62:A66"/>
    <mergeCell ref="C62:D62"/>
    <mergeCell ref="B63:B65"/>
    <mergeCell ref="C65:D65"/>
    <mergeCell ref="B66:D66"/>
    <mergeCell ref="A67:A71"/>
    <mergeCell ref="C67:D67"/>
    <mergeCell ref="B68:B70"/>
    <mergeCell ref="C70:D70"/>
    <mergeCell ref="B71:D71"/>
  </mergeCells>
  <phoneticPr fontId="3"/>
  <pageMargins left="0.59055118110236227" right="0.39370078740157483" top="0.6692913385826772" bottom="0.39370078740157483" header="0.19685039370078741" footer="0.19685039370078741"/>
  <pageSetup paperSize="9" scale="63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CCFFCC"/>
    <pageSetUpPr fitToPage="1"/>
  </sheetPr>
  <dimension ref="A1:M26"/>
  <sheetViews>
    <sheetView view="pageBreakPreview" zoomScaleNormal="100" zoomScaleSheetLayoutView="100" workbookViewId="0">
      <selection activeCell="L20" sqref="L20"/>
    </sheetView>
  </sheetViews>
  <sheetFormatPr defaultColWidth="8.90625" defaultRowHeight="20.25" customHeight="1" x14ac:dyDescent="0.2"/>
  <cols>
    <col min="1" max="1" width="23.36328125" style="8" customWidth="1"/>
    <col min="2" max="6" width="20.90625" style="8" customWidth="1"/>
    <col min="7" max="7" width="8.90625" style="8"/>
    <col min="8" max="8" width="3.81640625" style="8" bestFit="1" customWidth="1"/>
    <col min="9" max="9" width="25.6328125" style="8" customWidth="1"/>
    <col min="10" max="10" width="15.6328125" style="8" customWidth="1"/>
    <col min="11" max="11" width="3.81640625" style="8" bestFit="1" customWidth="1"/>
    <col min="12" max="12" width="25.6328125" style="8" customWidth="1"/>
    <col min="13" max="13" width="15.6328125" style="8" customWidth="1"/>
    <col min="14" max="16384" width="8.90625" style="8"/>
  </cols>
  <sheetData>
    <row r="1" spans="1:13" ht="14.25" customHeight="1" x14ac:dyDescent="0.2">
      <c r="A1" s="46" t="s">
        <v>139</v>
      </c>
      <c r="B1" s="46"/>
      <c r="C1" s="46"/>
      <c r="D1" s="46"/>
      <c r="E1" s="46"/>
      <c r="F1" s="57" t="str">
        <f>"自治体名："&amp;基礎情報!C2</f>
        <v>自治体名：常陸太田市　全体会計</v>
      </c>
    </row>
    <row r="2" spans="1:13" ht="14.25" customHeight="1" x14ac:dyDescent="0.2">
      <c r="B2" s="24"/>
      <c r="C2" s="24"/>
      <c r="D2" s="24"/>
      <c r="E2" s="24"/>
      <c r="F2" s="57" t="str">
        <f>"年度：令和"&amp;基礎情報!C3&amp;"年度"</f>
        <v>年度：令和6年度</v>
      </c>
    </row>
    <row r="3" spans="1:13" ht="14.25" customHeight="1" x14ac:dyDescent="0.2">
      <c r="B3" s="24"/>
      <c r="C3" s="24"/>
      <c r="D3" s="24"/>
      <c r="E3" s="24"/>
      <c r="F3" s="25"/>
    </row>
    <row r="4" spans="1:13" ht="14.25" customHeight="1" x14ac:dyDescent="0.2">
      <c r="B4" s="24"/>
      <c r="C4" s="24"/>
      <c r="D4" s="24"/>
      <c r="E4" s="24"/>
      <c r="F4" s="25" t="s">
        <v>87</v>
      </c>
    </row>
    <row r="5" spans="1:13" ht="20.25" customHeight="1" x14ac:dyDescent="0.2">
      <c r="A5" s="189" t="s">
        <v>72</v>
      </c>
      <c r="B5" s="191" t="s">
        <v>75</v>
      </c>
      <c r="C5" s="191" t="s">
        <v>88</v>
      </c>
      <c r="D5" s="191"/>
      <c r="E5" s="191"/>
      <c r="F5" s="191"/>
    </row>
    <row r="6" spans="1:13" ht="20.25" customHeight="1" x14ac:dyDescent="0.2">
      <c r="A6" s="189"/>
      <c r="B6" s="191"/>
      <c r="C6" s="191" t="s">
        <v>82</v>
      </c>
      <c r="D6" s="191" t="s">
        <v>89</v>
      </c>
      <c r="E6" s="191" t="s">
        <v>83</v>
      </c>
      <c r="F6" s="191" t="s">
        <v>25</v>
      </c>
    </row>
    <row r="7" spans="1:13" ht="20.25" customHeight="1" thickBot="1" x14ac:dyDescent="0.25">
      <c r="A7" s="190"/>
      <c r="B7" s="192"/>
      <c r="C7" s="192"/>
      <c r="D7" s="192"/>
      <c r="E7" s="192"/>
      <c r="F7" s="192"/>
      <c r="H7" s="8" t="s">
        <v>203</v>
      </c>
      <c r="K7" s="8" t="s">
        <v>205</v>
      </c>
    </row>
    <row r="8" spans="1:13" ht="20.25" customHeight="1" thickTop="1" x14ac:dyDescent="0.2">
      <c r="A8" s="26" t="s">
        <v>90</v>
      </c>
      <c r="B8" s="27">
        <f>+四表!J42</f>
        <v>35658410386</v>
      </c>
      <c r="C8" s="27">
        <f>+C12-C9-C10</f>
        <v>11292896300</v>
      </c>
      <c r="D8" s="27">
        <f>+D12-D9-D10</f>
        <v>1259381945</v>
      </c>
      <c r="E8" s="27">
        <f>+B8-C8-D8-F8</f>
        <v>16323699760</v>
      </c>
      <c r="F8" s="27">
        <f>+J26</f>
        <v>6782432381</v>
      </c>
      <c r="H8" s="9" t="s">
        <v>156</v>
      </c>
      <c r="I8" s="61" t="s">
        <v>157</v>
      </c>
      <c r="J8" s="8">
        <f>+四表!J18</f>
        <v>6476502754</v>
      </c>
      <c r="K8" s="9" t="s">
        <v>161</v>
      </c>
      <c r="L8" s="8" t="s">
        <v>162</v>
      </c>
      <c r="M8" s="8">
        <f>+四表!V9</f>
        <v>31723618443</v>
      </c>
    </row>
    <row r="9" spans="1:13" ht="20.25" customHeight="1" x14ac:dyDescent="0.2">
      <c r="A9" s="26" t="s">
        <v>91</v>
      </c>
      <c r="B9" s="27">
        <f>+四表!O15</f>
        <v>3491728822</v>
      </c>
      <c r="C9" s="27">
        <f>+四表!V38</f>
        <v>962090523</v>
      </c>
      <c r="D9" s="27">
        <f>ROUNDDOWN(C15*C16/C17,0)+C19</f>
        <v>1752416055</v>
      </c>
      <c r="E9" s="27">
        <f>+B9-C9-D9-F9</f>
        <v>777222244</v>
      </c>
      <c r="F9" s="27">
        <v>0</v>
      </c>
      <c r="H9" s="9" t="s">
        <v>156</v>
      </c>
      <c r="I9" s="61" t="s">
        <v>158</v>
      </c>
      <c r="J9" s="8">
        <f>+四表!J12</f>
        <v>495810105</v>
      </c>
      <c r="K9" s="9" t="s">
        <v>161</v>
      </c>
      <c r="L9" s="8" t="s">
        <v>192</v>
      </c>
      <c r="M9" s="8">
        <f>+四表!V25</f>
        <v>313830</v>
      </c>
    </row>
    <row r="10" spans="1:13" ht="20.25" customHeight="1" x14ac:dyDescent="0.2">
      <c r="A10" s="26" t="s">
        <v>92</v>
      </c>
      <c r="B10" s="27">
        <f>+四表!O17</f>
        <v>2571399044</v>
      </c>
      <c r="C10" s="27"/>
      <c r="D10" s="27"/>
      <c r="E10" s="27">
        <f>+B10-C10-D10-F10</f>
        <v>2571399044</v>
      </c>
      <c r="F10" s="27">
        <v>0</v>
      </c>
      <c r="H10" s="9" t="s">
        <v>156</v>
      </c>
      <c r="I10" s="61" t="s">
        <v>159</v>
      </c>
      <c r="J10" s="8">
        <f>+四表!J13</f>
        <v>63007000</v>
      </c>
      <c r="K10" s="9" t="s">
        <v>161</v>
      </c>
      <c r="L10" s="8" t="s">
        <v>163</v>
      </c>
      <c r="M10" s="8">
        <f>+四表!V22</f>
        <v>10955921262</v>
      </c>
    </row>
    <row r="11" spans="1:13" ht="20.25" customHeight="1" x14ac:dyDescent="0.2">
      <c r="A11" s="26" t="s">
        <v>25</v>
      </c>
      <c r="B11" s="27"/>
      <c r="C11" s="27"/>
      <c r="D11" s="27"/>
      <c r="E11" s="27"/>
      <c r="F11" s="27"/>
      <c r="H11" s="9" t="s">
        <v>187</v>
      </c>
      <c r="I11" s="8" t="s">
        <v>188</v>
      </c>
      <c r="J11" s="8">
        <f>四表!J36</f>
        <v>0</v>
      </c>
      <c r="K11" s="9" t="s">
        <v>161</v>
      </c>
      <c r="L11" s="8" t="s">
        <v>164</v>
      </c>
      <c r="M11" s="8">
        <f>+四表!V23</f>
        <v>1945974857</v>
      </c>
    </row>
    <row r="12" spans="1:13" ht="20.25" customHeight="1" x14ac:dyDescent="0.2">
      <c r="A12" s="28" t="s">
        <v>9</v>
      </c>
      <c r="B12" s="27">
        <f>SUM(B8:B11)</f>
        <v>41721538252</v>
      </c>
      <c r="C12" s="27">
        <f>+四表!N12</f>
        <v>12254986823</v>
      </c>
      <c r="D12" s="27">
        <f>+四表!V49-C18</f>
        <v>3011798000</v>
      </c>
      <c r="E12" s="27">
        <f>SUM(E8:E11)</f>
        <v>19672321048</v>
      </c>
      <c r="F12" s="27">
        <f>SUM(F8:F11)</f>
        <v>6782432381</v>
      </c>
      <c r="H12" s="9" t="s">
        <v>187</v>
      </c>
      <c r="I12" s="8" t="s">
        <v>189</v>
      </c>
      <c r="J12" s="8">
        <f>+四表!J37</f>
        <v>0</v>
      </c>
      <c r="K12" s="9" t="s">
        <v>161</v>
      </c>
      <c r="L12" s="8" t="s">
        <v>165</v>
      </c>
      <c r="M12" s="8">
        <f>+四表!V24</f>
        <v>731722155</v>
      </c>
    </row>
    <row r="13" spans="1:13" ht="20.25" customHeight="1" x14ac:dyDescent="0.2">
      <c r="B13" s="8">
        <f>+B12-SUM(C12:F12)</f>
        <v>0</v>
      </c>
      <c r="E13" s="8" t="s">
        <v>144</v>
      </c>
      <c r="H13" s="9" t="s">
        <v>187</v>
      </c>
      <c r="I13" s="8" t="s">
        <v>200</v>
      </c>
      <c r="J13" s="8">
        <f>+四表!J35</f>
        <v>95323476</v>
      </c>
      <c r="K13" s="9" t="s">
        <v>161</v>
      </c>
      <c r="L13" s="8" t="s">
        <v>196</v>
      </c>
      <c r="M13" s="8">
        <f>+四表!V28</f>
        <v>0</v>
      </c>
    </row>
    <row r="14" spans="1:13" ht="20.25" customHeight="1" x14ac:dyDescent="0.2">
      <c r="H14" s="9" t="s">
        <v>187</v>
      </c>
      <c r="I14" s="8" t="s">
        <v>201</v>
      </c>
      <c r="J14" s="8">
        <f>+四表!J22</f>
        <v>14008514</v>
      </c>
      <c r="K14" s="9" t="s">
        <v>156</v>
      </c>
      <c r="L14" s="8" t="s">
        <v>198</v>
      </c>
      <c r="M14" s="8">
        <f>+四表!J40</f>
        <v>36816956</v>
      </c>
    </row>
    <row r="15" spans="1:13" ht="20.25" customHeight="1" x14ac:dyDescent="0.2">
      <c r="A15" s="8" t="s">
        <v>406</v>
      </c>
      <c r="C15" s="103">
        <v>3229565146</v>
      </c>
      <c r="H15" s="9" t="s">
        <v>156</v>
      </c>
      <c r="I15" s="8" t="s">
        <v>202</v>
      </c>
      <c r="J15" s="8">
        <f>+四表!J38</f>
        <v>495000</v>
      </c>
      <c r="K15" s="9"/>
      <c r="L15" s="8" t="s">
        <v>199</v>
      </c>
      <c r="M15" s="8">
        <f>+D8</f>
        <v>1259381945</v>
      </c>
    </row>
    <row r="16" spans="1:13" ht="20.25" customHeight="1" x14ac:dyDescent="0.2">
      <c r="A16" s="8" t="s">
        <v>185</v>
      </c>
      <c r="C16" s="101">
        <v>1932700000</v>
      </c>
      <c r="H16" s="9" t="s">
        <v>156</v>
      </c>
      <c r="I16" s="8" t="s">
        <v>302</v>
      </c>
      <c r="J16" s="8">
        <f>-四表!J41</f>
        <v>-191817</v>
      </c>
      <c r="K16" s="9"/>
      <c r="L16" s="8" t="s">
        <v>166</v>
      </c>
      <c r="M16" s="8">
        <f>+引当金の明細!B9</f>
        <v>470415338</v>
      </c>
    </row>
    <row r="17" spans="1:13" ht="20.25" customHeight="1" x14ac:dyDescent="0.2">
      <c r="A17" s="8" t="s">
        <v>186</v>
      </c>
      <c r="C17" s="101">
        <v>3789981000</v>
      </c>
      <c r="H17" s="9" t="s">
        <v>156</v>
      </c>
      <c r="I17" s="8" t="s">
        <v>204</v>
      </c>
      <c r="K17" s="9"/>
      <c r="M17" s="8">
        <f>+M8+M9-M10-M11-M12-M14-M13-M15-M16</f>
        <v>16323699760</v>
      </c>
    </row>
    <row r="18" spans="1:13" ht="20.25" customHeight="1" x14ac:dyDescent="0.2">
      <c r="A18" s="8" t="s">
        <v>303</v>
      </c>
      <c r="C18" s="60">
        <v>0</v>
      </c>
      <c r="D18" s="102" t="s">
        <v>561</v>
      </c>
      <c r="E18" s="102" t="s">
        <v>562</v>
      </c>
      <c r="I18" s="69" t="s">
        <v>195</v>
      </c>
      <c r="J18" s="8">
        <f>+四表!V23-四表!J30</f>
        <v>44904276</v>
      </c>
      <c r="K18" s="9"/>
      <c r="L18" s="72" t="s">
        <v>148</v>
      </c>
      <c r="M18" s="72">
        <f>+M17-E8</f>
        <v>0</v>
      </c>
    </row>
    <row r="19" spans="1:13" ht="20.25" customHeight="1" x14ac:dyDescent="0.2">
      <c r="A19" s="8" t="s">
        <v>407</v>
      </c>
      <c r="C19" s="60">
        <f>E19-D19</f>
        <v>105500000</v>
      </c>
      <c r="D19" s="8">
        <v>2906298000</v>
      </c>
      <c r="E19" s="8">
        <v>3011798000</v>
      </c>
      <c r="I19" s="69" t="s">
        <v>197</v>
      </c>
      <c r="J19" s="8">
        <f>+四表!V24-四表!J31</f>
        <v>8937443</v>
      </c>
      <c r="K19" s="62"/>
    </row>
    <row r="20" spans="1:13" ht="20.25" customHeight="1" x14ac:dyDescent="0.2">
      <c r="A20" s="8" t="s">
        <v>408</v>
      </c>
      <c r="C20" s="103">
        <v>1259381945</v>
      </c>
      <c r="I20" s="69" t="s">
        <v>193</v>
      </c>
      <c r="J20" s="8">
        <f>+四表!J25-四表!V16</f>
        <v>0</v>
      </c>
    </row>
    <row r="21" spans="1:13" ht="20.25" customHeight="1" x14ac:dyDescent="0.2">
      <c r="A21" s="72" t="s">
        <v>148</v>
      </c>
      <c r="B21" s="72"/>
      <c r="C21" s="72">
        <f>+D8-C20</f>
        <v>0</v>
      </c>
      <c r="I21" s="70" t="s">
        <v>190</v>
      </c>
      <c r="J21" s="101">
        <f>29574088+160435+11555315+57652+401608</f>
        <v>41749098</v>
      </c>
    </row>
    <row r="22" spans="1:13" ht="20.25" customHeight="1" x14ac:dyDescent="0.2">
      <c r="I22" s="70" t="s">
        <v>191</v>
      </c>
      <c r="J22" s="60"/>
    </row>
    <row r="23" spans="1:13" ht="20.25" customHeight="1" x14ac:dyDescent="0.2">
      <c r="I23" s="70" t="s">
        <v>194</v>
      </c>
      <c r="J23" s="60"/>
    </row>
    <row r="24" spans="1:13" ht="20.25" customHeight="1" x14ac:dyDescent="0.2">
      <c r="I24" s="71" t="s">
        <v>563</v>
      </c>
      <c r="J24" s="101">
        <v>-51698075</v>
      </c>
    </row>
    <row r="25" spans="1:13" ht="20.25" customHeight="1" x14ac:dyDescent="0.2">
      <c r="H25" s="9"/>
      <c r="I25" s="89" t="s">
        <v>412</v>
      </c>
      <c r="J25" s="90">
        <v>-406415393</v>
      </c>
    </row>
    <row r="26" spans="1:13" ht="20.25" customHeight="1" x14ac:dyDescent="0.2">
      <c r="H26" s="9"/>
      <c r="I26" s="8" t="s">
        <v>160</v>
      </c>
      <c r="J26" s="8">
        <f>SUM(J8:J25)</f>
        <v>6782432381</v>
      </c>
    </row>
  </sheetData>
  <mergeCells count="7">
    <mergeCell ref="A5:A7"/>
    <mergeCell ref="B5:B7"/>
    <mergeCell ref="C5:F5"/>
    <mergeCell ref="C6:C7"/>
    <mergeCell ref="D6:D7"/>
    <mergeCell ref="E6:E7"/>
    <mergeCell ref="F6:F7"/>
  </mergeCells>
  <phoneticPr fontId="3"/>
  <pageMargins left="0.78740157480314965" right="0.39370078740157483" top="0.6692913385826772" bottom="0.39370078740157483" header="0.19685039370078741" footer="0.19685039370078741"/>
  <pageSetup paperSize="9" fitToHeight="0" orientation="landscape"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CCFFCC"/>
  </sheetPr>
  <dimension ref="A1:G12"/>
  <sheetViews>
    <sheetView view="pageBreakPreview" zoomScaleNormal="100" zoomScaleSheetLayoutView="100" workbookViewId="0">
      <selection activeCell="U31" sqref="U31"/>
    </sheetView>
  </sheetViews>
  <sheetFormatPr defaultColWidth="8.90625" defaultRowHeight="11" x14ac:dyDescent="0.2"/>
  <cols>
    <col min="1" max="1" width="60.90625" style="7" customWidth="1"/>
    <col min="2" max="2" width="40.90625" style="7" customWidth="1"/>
    <col min="3" max="16384" width="8.90625" style="7"/>
  </cols>
  <sheetData>
    <row r="1" spans="1:7" ht="14" x14ac:dyDescent="0.2">
      <c r="A1" s="44" t="s">
        <v>143</v>
      </c>
      <c r="B1" s="45"/>
      <c r="C1" s="45"/>
      <c r="D1" s="45"/>
      <c r="E1" s="45"/>
      <c r="F1" s="45"/>
      <c r="G1" s="45"/>
    </row>
    <row r="2" spans="1:7" ht="14" x14ac:dyDescent="0.2">
      <c r="A2" s="43" t="s">
        <v>140</v>
      </c>
      <c r="B2" s="9" t="str">
        <f>"自治体名："&amp;基礎情報!C2</f>
        <v>自治体名：常陸太田市　全体会計</v>
      </c>
    </row>
    <row r="3" spans="1:7" ht="14" x14ac:dyDescent="0.2">
      <c r="A3" s="43"/>
      <c r="B3" s="9" t="str">
        <f>"年度：令和"&amp;基礎情報!C3&amp;"年度"</f>
        <v>年度：令和6年度</v>
      </c>
    </row>
    <row r="4" spans="1:7" ht="13" x14ac:dyDescent="0.2">
      <c r="A4" s="8"/>
    </row>
    <row r="5" spans="1:7" ht="13" x14ac:dyDescent="0.2">
      <c r="B5" s="9" t="s">
        <v>93</v>
      </c>
    </row>
    <row r="6" spans="1:7" ht="22.5" customHeight="1" x14ac:dyDescent="0.2">
      <c r="A6" s="3" t="s">
        <v>29</v>
      </c>
      <c r="B6" s="3" t="s">
        <v>68</v>
      </c>
    </row>
    <row r="7" spans="1:7" ht="18" customHeight="1" x14ac:dyDescent="0.2">
      <c r="A7" s="4" t="s">
        <v>145</v>
      </c>
      <c r="B7" s="2">
        <f>+四表!V54</f>
        <v>6968262718</v>
      </c>
    </row>
    <row r="8" spans="1:7" ht="18" customHeight="1" x14ac:dyDescent="0.2">
      <c r="A8" s="4"/>
      <c r="B8" s="2"/>
    </row>
    <row r="9" spans="1:7" ht="18" customHeight="1" x14ac:dyDescent="0.2">
      <c r="A9" s="4"/>
      <c r="B9" s="2"/>
    </row>
    <row r="10" spans="1:7" ht="18" customHeight="1" x14ac:dyDescent="0.2">
      <c r="A10" s="4"/>
      <c r="B10" s="2"/>
    </row>
    <row r="11" spans="1:7" ht="18" customHeight="1" x14ac:dyDescent="0.2">
      <c r="A11" s="4"/>
      <c r="B11" s="2"/>
    </row>
    <row r="12" spans="1:7" ht="18" customHeight="1" x14ac:dyDescent="0.2">
      <c r="A12" s="6" t="s">
        <v>9</v>
      </c>
      <c r="B12" s="19">
        <f>SUM(B7:B11)</f>
        <v>6968262718</v>
      </c>
    </row>
  </sheetData>
  <phoneticPr fontId="3"/>
  <pageMargins left="0.78740157480314965" right="0.39370078740157483" top="0.6692913385826772" bottom="0.39370078740157483" header="0.19685039370078741" footer="0.19685039370078741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AE9E18-5307-4839-9B23-2018FF7D4778}">
  <sheetPr>
    <pageSetUpPr fitToPage="1"/>
  </sheetPr>
  <dimension ref="A1:W63"/>
  <sheetViews>
    <sheetView zoomScale="70" zoomScaleNormal="70" workbookViewId="0">
      <selection activeCell="C5" sqref="C5"/>
    </sheetView>
  </sheetViews>
  <sheetFormatPr defaultColWidth="8.90625" defaultRowHeight="11" x14ac:dyDescent="0.2"/>
  <cols>
    <col min="1" max="1" width="33.90625" style="63" customWidth="1"/>
    <col min="2" max="2" width="18.90625" style="63" customWidth="1"/>
    <col min="3" max="3" width="8.90625" style="63" hidden="1" customWidth="1"/>
    <col min="4" max="4" width="33.90625" style="63" customWidth="1"/>
    <col min="5" max="5" width="18.90625" style="63" customWidth="1"/>
    <col min="6" max="6" width="4.81640625" style="63" customWidth="1"/>
    <col min="7" max="7" width="42.90625" style="63" customWidth="1"/>
    <col min="8" max="9" width="8.90625" style="63" hidden="1" customWidth="1"/>
    <col min="10" max="10" width="10.90625" style="63" customWidth="1"/>
    <col min="11" max="11" width="15.90625" style="63" customWidth="1"/>
    <col min="12" max="12" width="5.81640625" style="63" customWidth="1"/>
    <col min="13" max="13" width="30.90625" style="63" customWidth="1"/>
    <col min="14" max="17" width="18.90625" style="63" customWidth="1"/>
    <col min="18" max="18" width="8.90625" style="63"/>
    <col min="19" max="19" width="42.90625" style="63" customWidth="1"/>
    <col min="20" max="21" width="8.90625" style="63" hidden="1" customWidth="1"/>
    <col min="22" max="22" width="10.90625" style="63" customWidth="1"/>
    <col min="23" max="23" width="15.90625" style="63" customWidth="1"/>
    <col min="24" max="16384" width="8.90625" style="63"/>
  </cols>
  <sheetData>
    <row r="1" spans="1:23" ht="17.149999999999999" customHeight="1" x14ac:dyDescent="0.2">
      <c r="E1" s="64" t="s">
        <v>306</v>
      </c>
      <c r="K1" s="64" t="s">
        <v>206</v>
      </c>
      <c r="Q1" s="64" t="s">
        <v>207</v>
      </c>
      <c r="W1" s="64" t="s">
        <v>208</v>
      </c>
    </row>
    <row r="2" spans="1:23" ht="21" x14ac:dyDescent="0.2">
      <c r="A2" s="113" t="s">
        <v>307</v>
      </c>
      <c r="B2" s="114"/>
      <c r="C2" s="114"/>
      <c r="D2" s="114"/>
      <c r="E2" s="114"/>
      <c r="G2" s="113" t="s">
        <v>209</v>
      </c>
      <c r="H2" s="114"/>
      <c r="I2" s="114"/>
      <c r="J2" s="114"/>
      <c r="K2" s="114"/>
      <c r="M2" s="113" t="s">
        <v>210</v>
      </c>
      <c r="N2" s="114"/>
      <c r="O2" s="114"/>
      <c r="P2" s="114"/>
      <c r="Q2" s="114"/>
      <c r="S2" s="113" t="s">
        <v>211</v>
      </c>
      <c r="T2" s="114"/>
      <c r="U2" s="114"/>
      <c r="V2" s="114"/>
      <c r="W2" s="114"/>
    </row>
    <row r="3" spans="1:23" ht="13" x14ac:dyDescent="0.2">
      <c r="A3" s="115" t="s">
        <v>422</v>
      </c>
      <c r="B3" s="114"/>
      <c r="C3" s="114"/>
      <c r="D3" s="114"/>
      <c r="E3" s="114"/>
      <c r="G3" s="115" t="s">
        <v>425</v>
      </c>
      <c r="H3" s="114"/>
      <c r="I3" s="114"/>
      <c r="J3" s="114"/>
      <c r="K3" s="114"/>
      <c r="M3" s="115" t="s">
        <v>425</v>
      </c>
      <c r="N3" s="114"/>
      <c r="O3" s="114"/>
      <c r="P3" s="114"/>
      <c r="Q3" s="114"/>
      <c r="S3" s="115" t="s">
        <v>425</v>
      </c>
      <c r="T3" s="114"/>
      <c r="U3" s="114"/>
      <c r="V3" s="114"/>
      <c r="W3" s="114"/>
    </row>
    <row r="4" spans="1:23" ht="13" x14ac:dyDescent="0.2">
      <c r="A4" s="65" t="s">
        <v>423</v>
      </c>
      <c r="G4" s="115" t="s">
        <v>426</v>
      </c>
      <c r="H4" s="114"/>
      <c r="I4" s="114"/>
      <c r="J4" s="114"/>
      <c r="K4" s="114"/>
      <c r="M4" s="115" t="s">
        <v>426</v>
      </c>
      <c r="N4" s="114"/>
      <c r="O4" s="114"/>
      <c r="P4" s="114"/>
      <c r="Q4" s="114"/>
      <c r="S4" s="115" t="s">
        <v>426</v>
      </c>
      <c r="T4" s="114"/>
      <c r="U4" s="114"/>
      <c r="V4" s="114"/>
      <c r="W4" s="114"/>
    </row>
    <row r="5" spans="1:23" ht="17.149999999999999" customHeight="1" x14ac:dyDescent="0.2">
      <c r="A5" s="65" t="s">
        <v>409</v>
      </c>
      <c r="E5" s="66" t="s">
        <v>87</v>
      </c>
      <c r="G5" s="65" t="s">
        <v>423</v>
      </c>
      <c r="M5" s="65" t="s">
        <v>423</v>
      </c>
      <c r="S5" s="65" t="s">
        <v>423</v>
      </c>
    </row>
    <row r="6" spans="1:23" ht="27" customHeight="1" x14ac:dyDescent="0.2">
      <c r="A6" s="83" t="s">
        <v>424</v>
      </c>
      <c r="B6" s="83" t="s">
        <v>75</v>
      </c>
      <c r="C6" s="83"/>
      <c r="D6" s="83" t="s">
        <v>424</v>
      </c>
      <c r="E6" s="83" t="s">
        <v>75</v>
      </c>
      <c r="G6" s="65" t="s">
        <v>409</v>
      </c>
      <c r="K6" s="66" t="s">
        <v>87</v>
      </c>
      <c r="M6" s="65" t="s">
        <v>409</v>
      </c>
      <c r="Q6" s="66" t="s">
        <v>87</v>
      </c>
      <c r="S6" s="65" t="s">
        <v>409</v>
      </c>
      <c r="W6" s="66" t="s">
        <v>87</v>
      </c>
    </row>
    <row r="7" spans="1:23" ht="17.149999999999999" customHeight="1" x14ac:dyDescent="0.2">
      <c r="A7" s="80" t="s">
        <v>308</v>
      </c>
      <c r="B7" s="82"/>
      <c r="C7" s="82"/>
      <c r="D7" s="80" t="s">
        <v>309</v>
      </c>
      <c r="E7" s="82"/>
      <c r="G7" s="128" t="s">
        <v>424</v>
      </c>
      <c r="H7" s="129"/>
      <c r="I7" s="130"/>
      <c r="J7" s="128" t="s">
        <v>75</v>
      </c>
      <c r="K7" s="130"/>
      <c r="M7" s="83" t="s">
        <v>212</v>
      </c>
      <c r="N7" s="83" t="s">
        <v>9</v>
      </c>
      <c r="O7" s="83" t="s">
        <v>213</v>
      </c>
      <c r="P7" s="83" t="s">
        <v>214</v>
      </c>
      <c r="Q7" s="83"/>
      <c r="S7" s="131" t="s">
        <v>424</v>
      </c>
      <c r="T7" s="131"/>
      <c r="U7" s="131"/>
      <c r="V7" s="131" t="s">
        <v>75</v>
      </c>
      <c r="W7" s="131"/>
    </row>
    <row r="8" spans="1:23" ht="17.149999999999999" customHeight="1" x14ac:dyDescent="0.2">
      <c r="A8" s="80" t="s">
        <v>310</v>
      </c>
      <c r="B8" s="81">
        <v>146701763507</v>
      </c>
      <c r="C8" s="82"/>
      <c r="D8" s="80" t="s">
        <v>311</v>
      </c>
      <c r="E8" s="81">
        <v>48880004295</v>
      </c>
      <c r="G8" s="116" t="s">
        <v>215</v>
      </c>
      <c r="H8" s="117"/>
      <c r="I8" s="118"/>
      <c r="J8" s="119">
        <v>38223142146</v>
      </c>
      <c r="K8" s="120"/>
      <c r="M8" s="77" t="s">
        <v>216</v>
      </c>
      <c r="N8" s="78">
        <v>116082452361</v>
      </c>
      <c r="O8" s="78">
        <v>162862827858</v>
      </c>
      <c r="P8" s="78">
        <v>-46780375497</v>
      </c>
      <c r="Q8" s="78"/>
      <c r="S8" s="116" t="s">
        <v>217</v>
      </c>
      <c r="T8" s="117"/>
      <c r="U8" s="118"/>
      <c r="V8" s="121"/>
      <c r="W8" s="122"/>
    </row>
    <row r="9" spans="1:23" ht="17.149999999999999" customHeight="1" x14ac:dyDescent="0.2">
      <c r="A9" s="80" t="s">
        <v>312</v>
      </c>
      <c r="B9" s="81">
        <v>137929104384</v>
      </c>
      <c r="C9" s="82"/>
      <c r="D9" s="80" t="s">
        <v>564</v>
      </c>
      <c r="E9" s="81">
        <v>25448738082</v>
      </c>
      <c r="G9" s="123" t="s">
        <v>218</v>
      </c>
      <c r="H9" s="124"/>
      <c r="I9" s="125"/>
      <c r="J9" s="126">
        <v>19217149901</v>
      </c>
      <c r="K9" s="127"/>
      <c r="M9" s="80" t="s">
        <v>219</v>
      </c>
      <c r="N9" s="81">
        <v>-35658410386</v>
      </c>
      <c r="O9" s="82"/>
      <c r="P9" s="81">
        <v>-35658410386</v>
      </c>
      <c r="Q9" s="81"/>
      <c r="S9" s="123" t="s">
        <v>220</v>
      </c>
      <c r="T9" s="124"/>
      <c r="U9" s="125"/>
      <c r="V9" s="126">
        <v>31723618443</v>
      </c>
      <c r="W9" s="127"/>
    </row>
    <row r="10" spans="1:23" ht="17.149999999999999" customHeight="1" x14ac:dyDescent="0.2">
      <c r="A10" s="80" t="s">
        <v>313</v>
      </c>
      <c r="B10" s="81">
        <v>40876752771</v>
      </c>
      <c r="C10" s="82"/>
      <c r="D10" s="80" t="s">
        <v>314</v>
      </c>
      <c r="E10" s="81"/>
      <c r="G10" s="123" t="s">
        <v>221</v>
      </c>
      <c r="H10" s="124"/>
      <c r="I10" s="125"/>
      <c r="J10" s="126">
        <v>5845156773</v>
      </c>
      <c r="K10" s="127"/>
      <c r="M10" s="80" t="s">
        <v>222</v>
      </c>
      <c r="N10" s="81">
        <v>34481500779</v>
      </c>
      <c r="O10" s="82"/>
      <c r="P10" s="81">
        <v>34481500779</v>
      </c>
      <c r="Q10" s="81"/>
      <c r="S10" s="123" t="s">
        <v>223</v>
      </c>
      <c r="T10" s="124"/>
      <c r="U10" s="125"/>
      <c r="V10" s="126">
        <v>12717626198</v>
      </c>
      <c r="W10" s="127"/>
    </row>
    <row r="11" spans="1:23" ht="17.149999999999999" customHeight="1" x14ac:dyDescent="0.2">
      <c r="A11" s="80" t="s">
        <v>315</v>
      </c>
      <c r="B11" s="81">
        <v>12837977920</v>
      </c>
      <c r="C11" s="82"/>
      <c r="D11" s="80" t="s">
        <v>316</v>
      </c>
      <c r="E11" s="81">
        <v>6353819000</v>
      </c>
      <c r="G11" s="123" t="s">
        <v>224</v>
      </c>
      <c r="H11" s="124"/>
      <c r="I11" s="125"/>
      <c r="J11" s="126">
        <v>4473924684</v>
      </c>
      <c r="K11" s="127"/>
      <c r="M11" s="80" t="s">
        <v>225</v>
      </c>
      <c r="N11" s="81">
        <v>22226513956</v>
      </c>
      <c r="O11" s="82"/>
      <c r="P11" s="81">
        <v>22226513956</v>
      </c>
      <c r="Q11" s="81"/>
      <c r="S11" s="123" t="s">
        <v>226</v>
      </c>
      <c r="T11" s="124"/>
      <c r="U11" s="125"/>
      <c r="V11" s="126">
        <v>5754721895</v>
      </c>
      <c r="W11" s="127"/>
    </row>
    <row r="12" spans="1:23" ht="17.149999999999999" customHeight="1" x14ac:dyDescent="0.2">
      <c r="A12" s="80" t="s">
        <v>317</v>
      </c>
      <c r="B12" s="81"/>
      <c r="C12" s="82"/>
      <c r="D12" s="80" t="s">
        <v>318</v>
      </c>
      <c r="E12" s="81"/>
      <c r="G12" s="123" t="s">
        <v>227</v>
      </c>
      <c r="H12" s="124"/>
      <c r="I12" s="125"/>
      <c r="J12" s="126">
        <v>495810105</v>
      </c>
      <c r="K12" s="127"/>
      <c r="M12" s="80" t="s">
        <v>228</v>
      </c>
      <c r="N12" s="81">
        <v>12254986823</v>
      </c>
      <c r="O12" s="82"/>
      <c r="P12" s="81">
        <v>12254986823</v>
      </c>
      <c r="Q12" s="81"/>
      <c r="S12" s="123" t="s">
        <v>229</v>
      </c>
      <c r="T12" s="124"/>
      <c r="U12" s="125"/>
      <c r="V12" s="126">
        <v>6555261268</v>
      </c>
      <c r="W12" s="127"/>
    </row>
    <row r="13" spans="1:23" ht="17.149999999999999" customHeight="1" x14ac:dyDescent="0.2">
      <c r="A13" s="80" t="s">
        <v>319</v>
      </c>
      <c r="B13" s="81">
        <v>63790549853</v>
      </c>
      <c r="C13" s="82"/>
      <c r="D13" s="80" t="s">
        <v>272</v>
      </c>
      <c r="E13" s="81">
        <v>17077447213</v>
      </c>
      <c r="G13" s="123" t="s">
        <v>230</v>
      </c>
      <c r="H13" s="124"/>
      <c r="I13" s="125"/>
      <c r="J13" s="126">
        <v>63007000</v>
      </c>
      <c r="K13" s="127"/>
      <c r="M13" s="77" t="s">
        <v>231</v>
      </c>
      <c r="N13" s="78">
        <v>-1176909607</v>
      </c>
      <c r="O13" s="79"/>
      <c r="P13" s="78">
        <v>-1176909607</v>
      </c>
      <c r="Q13" s="78"/>
      <c r="S13" s="123" t="s">
        <v>232</v>
      </c>
      <c r="T13" s="124"/>
      <c r="U13" s="125"/>
      <c r="V13" s="126">
        <v>230589078</v>
      </c>
      <c r="W13" s="127"/>
    </row>
    <row r="14" spans="1:23" ht="17.149999999999999" customHeight="1" x14ac:dyDescent="0.2">
      <c r="A14" s="80" t="s">
        <v>320</v>
      </c>
      <c r="B14" s="81">
        <v>-42176662717</v>
      </c>
      <c r="C14" s="82"/>
      <c r="D14" s="80" t="s">
        <v>321</v>
      </c>
      <c r="E14" s="81">
        <v>4122485289</v>
      </c>
      <c r="G14" s="123" t="s">
        <v>233</v>
      </c>
      <c r="H14" s="124"/>
      <c r="I14" s="125"/>
      <c r="J14" s="126">
        <v>812414984</v>
      </c>
      <c r="K14" s="127"/>
      <c r="M14" s="80" t="s">
        <v>234</v>
      </c>
      <c r="N14" s="82"/>
      <c r="O14" s="81">
        <v>-2351571204</v>
      </c>
      <c r="P14" s="81">
        <v>2351571204</v>
      </c>
      <c r="Q14" s="82"/>
      <c r="S14" s="123" t="s">
        <v>235</v>
      </c>
      <c r="T14" s="124"/>
      <c r="U14" s="125"/>
      <c r="V14" s="126">
        <v>177053957</v>
      </c>
      <c r="W14" s="127"/>
    </row>
    <row r="15" spans="1:23" ht="17.149999999999999" customHeight="1" x14ac:dyDescent="0.2">
      <c r="A15" s="80" t="s">
        <v>322</v>
      </c>
      <c r="B15" s="81">
        <v>11448144113</v>
      </c>
      <c r="C15" s="82"/>
      <c r="D15" s="80" t="s">
        <v>565</v>
      </c>
      <c r="E15" s="81">
        <v>3136656368</v>
      </c>
      <c r="G15" s="123" t="s">
        <v>236</v>
      </c>
      <c r="H15" s="124"/>
      <c r="I15" s="125"/>
      <c r="J15" s="126">
        <v>12916306449</v>
      </c>
      <c r="K15" s="127"/>
      <c r="M15" s="80" t="s">
        <v>237</v>
      </c>
      <c r="N15" s="82"/>
      <c r="O15" s="81">
        <v>3491728822</v>
      </c>
      <c r="P15" s="81">
        <v>-3491728822</v>
      </c>
      <c r="Q15" s="82"/>
      <c r="S15" s="123" t="s">
        <v>238</v>
      </c>
      <c r="T15" s="124"/>
      <c r="U15" s="125"/>
      <c r="V15" s="126">
        <v>19005992245</v>
      </c>
      <c r="W15" s="127"/>
    </row>
    <row r="16" spans="1:23" ht="17.149999999999999" customHeight="1" x14ac:dyDescent="0.2">
      <c r="A16" s="80" t="s">
        <v>323</v>
      </c>
      <c r="B16" s="81">
        <v>-7193551698</v>
      </c>
      <c r="C16" s="82"/>
      <c r="D16" s="80" t="s">
        <v>324</v>
      </c>
      <c r="E16" s="81">
        <v>60146073</v>
      </c>
      <c r="G16" s="123" t="s">
        <v>239</v>
      </c>
      <c r="H16" s="124"/>
      <c r="I16" s="125"/>
      <c r="J16" s="126">
        <v>5445178604</v>
      </c>
      <c r="K16" s="127"/>
      <c r="M16" s="80" t="s">
        <v>240</v>
      </c>
      <c r="N16" s="82"/>
      <c r="O16" s="81">
        <v>-6541715064</v>
      </c>
      <c r="P16" s="81">
        <v>6541715064</v>
      </c>
      <c r="Q16" s="82"/>
      <c r="S16" s="123" t="s">
        <v>241</v>
      </c>
      <c r="T16" s="124"/>
      <c r="U16" s="125"/>
      <c r="V16" s="126">
        <v>15739555220</v>
      </c>
      <c r="W16" s="127"/>
    </row>
    <row r="17" spans="1:23" ht="17.149999999999999" customHeight="1" x14ac:dyDescent="0.2">
      <c r="A17" s="80" t="s">
        <v>325</v>
      </c>
      <c r="B17" s="81"/>
      <c r="C17" s="82"/>
      <c r="D17" s="80" t="s">
        <v>326</v>
      </c>
      <c r="E17" s="81"/>
      <c r="G17" s="123" t="s">
        <v>242</v>
      </c>
      <c r="H17" s="124"/>
      <c r="I17" s="125"/>
      <c r="J17" s="126">
        <v>994625091</v>
      </c>
      <c r="K17" s="127"/>
      <c r="M17" s="80" t="s">
        <v>243</v>
      </c>
      <c r="N17" s="82"/>
      <c r="O17" s="81">
        <v>2571399044</v>
      </c>
      <c r="P17" s="81">
        <v>-2571399044</v>
      </c>
      <c r="Q17" s="82"/>
      <c r="S17" s="123" t="s">
        <v>244</v>
      </c>
      <c r="T17" s="124"/>
      <c r="U17" s="125"/>
      <c r="V17" s="126">
        <v>3200766905</v>
      </c>
      <c r="W17" s="127"/>
    </row>
    <row r="18" spans="1:23" ht="17.149999999999999" customHeight="1" x14ac:dyDescent="0.2">
      <c r="A18" s="80" t="s">
        <v>327</v>
      </c>
      <c r="B18" s="81"/>
      <c r="C18" s="82"/>
      <c r="D18" s="80" t="s">
        <v>328</v>
      </c>
      <c r="E18" s="81"/>
      <c r="G18" s="123" t="s">
        <v>245</v>
      </c>
      <c r="H18" s="124"/>
      <c r="I18" s="125"/>
      <c r="J18" s="126">
        <v>6476502754</v>
      </c>
      <c r="K18" s="127"/>
      <c r="M18" s="80" t="s">
        <v>246</v>
      </c>
      <c r="N18" s="82"/>
      <c r="O18" s="81">
        <v>-1872984006</v>
      </c>
      <c r="P18" s="81">
        <v>1872984006</v>
      </c>
      <c r="Q18" s="82"/>
      <c r="S18" s="123" t="s">
        <v>567</v>
      </c>
      <c r="T18" s="124"/>
      <c r="U18" s="125"/>
      <c r="V18" s="126"/>
      <c r="W18" s="127"/>
    </row>
    <row r="19" spans="1:23" ht="17.149999999999999" customHeight="1" x14ac:dyDescent="0.2">
      <c r="A19" s="80" t="s">
        <v>329</v>
      </c>
      <c r="B19" s="81"/>
      <c r="C19" s="82"/>
      <c r="D19" s="80" t="s">
        <v>330</v>
      </c>
      <c r="E19" s="81"/>
      <c r="G19" s="123" t="s">
        <v>233</v>
      </c>
      <c r="H19" s="124"/>
      <c r="I19" s="125"/>
      <c r="J19" s="126"/>
      <c r="K19" s="127"/>
      <c r="M19" s="80" t="s">
        <v>247</v>
      </c>
      <c r="N19" s="81"/>
      <c r="O19" s="81"/>
      <c r="P19" s="82"/>
      <c r="Q19" s="82"/>
      <c r="S19" s="123" t="s">
        <v>235</v>
      </c>
      <c r="T19" s="124"/>
      <c r="U19" s="125"/>
      <c r="V19" s="132">
        <v>65670120</v>
      </c>
      <c r="W19" s="133"/>
    </row>
    <row r="20" spans="1:23" ht="17.149999999999999" customHeight="1" x14ac:dyDescent="0.2">
      <c r="A20" s="80" t="s">
        <v>331</v>
      </c>
      <c r="B20" s="81"/>
      <c r="C20" s="82"/>
      <c r="D20" s="80" t="s">
        <v>332</v>
      </c>
      <c r="E20" s="81">
        <v>497843216</v>
      </c>
      <c r="G20" s="123" t="s">
        <v>248</v>
      </c>
      <c r="H20" s="124"/>
      <c r="I20" s="125"/>
      <c r="J20" s="126">
        <v>455686679</v>
      </c>
      <c r="K20" s="127"/>
      <c r="M20" s="80" t="s">
        <v>249</v>
      </c>
      <c r="N20" s="81">
        <v>88446727</v>
      </c>
      <c r="O20" s="81">
        <v>88446727</v>
      </c>
      <c r="P20" s="82"/>
      <c r="Q20" s="82"/>
      <c r="S20" s="123" t="s">
        <v>250</v>
      </c>
      <c r="T20" s="124"/>
      <c r="U20" s="125"/>
      <c r="V20" s="126">
        <v>35587588610</v>
      </c>
      <c r="W20" s="127"/>
    </row>
    <row r="21" spans="1:23" ht="17.149999999999999" customHeight="1" x14ac:dyDescent="0.2">
      <c r="A21" s="80" t="s">
        <v>333</v>
      </c>
      <c r="B21" s="81"/>
      <c r="C21" s="82"/>
      <c r="D21" s="80" t="s">
        <v>334</v>
      </c>
      <c r="E21" s="81">
        <v>205410465</v>
      </c>
      <c r="G21" s="123" t="s">
        <v>251</v>
      </c>
      <c r="H21" s="124"/>
      <c r="I21" s="125"/>
      <c r="J21" s="126">
        <v>230589078</v>
      </c>
      <c r="K21" s="127"/>
      <c r="M21" s="80" t="s">
        <v>252</v>
      </c>
      <c r="N21" s="81">
        <v>55173</v>
      </c>
      <c r="O21" s="81">
        <v>-88258159</v>
      </c>
      <c r="P21" s="81">
        <v>88313332</v>
      </c>
      <c r="Q21" s="82"/>
      <c r="S21" s="123" t="s">
        <v>253</v>
      </c>
      <c r="T21" s="124"/>
      <c r="U21" s="125"/>
      <c r="V21" s="126">
        <v>21953970336</v>
      </c>
      <c r="W21" s="127"/>
    </row>
    <row r="22" spans="1:23" ht="17.149999999999999" customHeight="1" x14ac:dyDescent="0.2">
      <c r="A22" s="80" t="s">
        <v>335</v>
      </c>
      <c r="B22" s="81"/>
      <c r="C22" s="82"/>
      <c r="D22" s="80" t="s">
        <v>272</v>
      </c>
      <c r="E22" s="81">
        <v>222429167</v>
      </c>
      <c r="G22" s="123" t="s">
        <v>254</v>
      </c>
      <c r="H22" s="124"/>
      <c r="I22" s="125"/>
      <c r="J22" s="126">
        <v>14008514</v>
      </c>
      <c r="K22" s="127"/>
      <c r="M22" s="77" t="s">
        <v>255</v>
      </c>
      <c r="N22" s="78">
        <v>-1088407707</v>
      </c>
      <c r="O22" s="78">
        <v>-2351382636</v>
      </c>
      <c r="P22" s="78">
        <v>1262974929</v>
      </c>
      <c r="Q22" s="78"/>
      <c r="S22" s="123" t="s">
        <v>256</v>
      </c>
      <c r="T22" s="124"/>
      <c r="U22" s="125"/>
      <c r="V22" s="126">
        <v>10955921262</v>
      </c>
      <c r="W22" s="127"/>
    </row>
    <row r="23" spans="1:23" ht="17.149999999999999" customHeight="1" x14ac:dyDescent="0.2">
      <c r="A23" s="80" t="s">
        <v>233</v>
      </c>
      <c r="B23" s="81"/>
      <c r="C23" s="82"/>
      <c r="D23" s="77" t="s">
        <v>336</v>
      </c>
      <c r="E23" s="78">
        <v>53002489584</v>
      </c>
      <c r="G23" s="123" t="s">
        <v>233</v>
      </c>
      <c r="H23" s="124"/>
      <c r="I23" s="125"/>
      <c r="J23" s="126">
        <v>211089087</v>
      </c>
      <c r="K23" s="127"/>
      <c r="M23" s="77" t="s">
        <v>257</v>
      </c>
      <c r="N23" s="78">
        <v>114994044654</v>
      </c>
      <c r="O23" s="78">
        <v>160511445222</v>
      </c>
      <c r="P23" s="78">
        <v>-45517400568</v>
      </c>
      <c r="Q23" s="78"/>
      <c r="S23" s="123" t="s">
        <v>258</v>
      </c>
      <c r="T23" s="124"/>
      <c r="U23" s="125"/>
      <c r="V23" s="126">
        <v>1945974857</v>
      </c>
      <c r="W23" s="127"/>
    </row>
    <row r="24" spans="1:23" ht="17.149999999999999" customHeight="1" x14ac:dyDescent="0.2">
      <c r="A24" s="80" t="s">
        <v>337</v>
      </c>
      <c r="B24" s="81"/>
      <c r="C24" s="82"/>
      <c r="D24" s="80" t="s">
        <v>338</v>
      </c>
      <c r="E24" s="82"/>
      <c r="G24" s="123" t="s">
        <v>259</v>
      </c>
      <c r="H24" s="124"/>
      <c r="I24" s="125"/>
      <c r="J24" s="126">
        <v>19005992245</v>
      </c>
      <c r="K24" s="127"/>
      <c r="M24" s="67"/>
      <c r="N24" s="67"/>
      <c r="O24" s="67"/>
      <c r="P24" s="67"/>
      <c r="Q24" s="67"/>
      <c r="S24" s="123" t="s">
        <v>260</v>
      </c>
      <c r="T24" s="124"/>
      <c r="U24" s="125"/>
      <c r="V24" s="126">
        <v>731722155</v>
      </c>
      <c r="W24" s="127"/>
    </row>
    <row r="25" spans="1:23" ht="17.149999999999999" customHeight="1" x14ac:dyDescent="0.2">
      <c r="A25" s="80" t="s">
        <v>339</v>
      </c>
      <c r="B25" s="81">
        <v>2170295300</v>
      </c>
      <c r="C25" s="82"/>
      <c r="D25" s="80" t="s">
        <v>340</v>
      </c>
      <c r="E25" s="81">
        <v>160511445222</v>
      </c>
      <c r="G25" s="123" t="s">
        <v>261</v>
      </c>
      <c r="H25" s="124"/>
      <c r="I25" s="125"/>
      <c r="J25" s="126">
        <v>15739555220</v>
      </c>
      <c r="K25" s="127"/>
      <c r="M25" s="68"/>
      <c r="S25" s="123" t="s">
        <v>262</v>
      </c>
      <c r="T25" s="124"/>
      <c r="U25" s="125"/>
      <c r="V25" s="126">
        <v>313830</v>
      </c>
      <c r="W25" s="127"/>
    </row>
    <row r="26" spans="1:23" ht="17.149999999999999" customHeight="1" x14ac:dyDescent="0.2">
      <c r="A26" s="80" t="s">
        <v>341</v>
      </c>
      <c r="B26" s="81">
        <v>91060361008</v>
      </c>
      <c r="C26" s="82"/>
      <c r="D26" s="80" t="s">
        <v>342</v>
      </c>
      <c r="E26" s="81">
        <v>-45517400568</v>
      </c>
      <c r="G26" s="123" t="s">
        <v>263</v>
      </c>
      <c r="H26" s="124"/>
      <c r="I26" s="125"/>
      <c r="J26" s="126">
        <v>3200766905</v>
      </c>
      <c r="K26" s="127"/>
      <c r="M26" s="68"/>
      <c r="S26" s="123" t="s">
        <v>264</v>
      </c>
      <c r="T26" s="124"/>
      <c r="U26" s="125"/>
      <c r="V26" s="126">
        <v>313830</v>
      </c>
      <c r="W26" s="127"/>
    </row>
    <row r="27" spans="1:23" ht="17.149999999999999" customHeight="1" x14ac:dyDescent="0.2">
      <c r="A27" s="80" t="s">
        <v>315</v>
      </c>
      <c r="B27" s="81">
        <v>5148190359</v>
      </c>
      <c r="C27" s="82"/>
      <c r="D27" s="82"/>
      <c r="E27" s="82"/>
      <c r="G27" s="123" t="s">
        <v>566</v>
      </c>
      <c r="H27" s="124"/>
      <c r="I27" s="125"/>
      <c r="J27" s="126"/>
      <c r="K27" s="127"/>
      <c r="M27" s="68"/>
      <c r="S27" s="123" t="s">
        <v>265</v>
      </c>
      <c r="T27" s="124"/>
      <c r="U27" s="125"/>
      <c r="V27" s="126"/>
      <c r="W27" s="127"/>
    </row>
    <row r="28" spans="1:23" ht="17.149999999999999" customHeight="1" x14ac:dyDescent="0.2">
      <c r="A28" s="80" t="s">
        <v>319</v>
      </c>
      <c r="B28" s="81">
        <v>3457839529</v>
      </c>
      <c r="C28" s="82"/>
      <c r="D28" s="82"/>
      <c r="E28" s="82"/>
      <c r="G28" s="123" t="s">
        <v>266</v>
      </c>
      <c r="H28" s="124"/>
      <c r="I28" s="125"/>
      <c r="J28" s="126">
        <v>65670120</v>
      </c>
      <c r="K28" s="127"/>
      <c r="S28" s="134" t="s">
        <v>267</v>
      </c>
      <c r="T28" s="135"/>
      <c r="U28" s="136"/>
      <c r="V28" s="137"/>
      <c r="W28" s="138"/>
    </row>
    <row r="29" spans="1:23" ht="17.149999999999999" customHeight="1" x14ac:dyDescent="0.2">
      <c r="A29" s="80" t="s">
        <v>320</v>
      </c>
      <c r="B29" s="81">
        <v>-1725719094</v>
      </c>
      <c r="C29" s="82"/>
      <c r="D29" s="82"/>
      <c r="E29" s="82"/>
      <c r="G29" s="123" t="s">
        <v>268</v>
      </c>
      <c r="H29" s="124"/>
      <c r="I29" s="125"/>
      <c r="J29" s="126">
        <v>2623855293</v>
      </c>
      <c r="K29" s="127"/>
      <c r="S29" s="110" t="s">
        <v>269</v>
      </c>
      <c r="T29" s="111"/>
      <c r="U29" s="112"/>
      <c r="V29" s="139">
        <v>3863656337</v>
      </c>
      <c r="W29" s="140"/>
    </row>
    <row r="30" spans="1:23" ht="17.149999999999999" customHeight="1" x14ac:dyDescent="0.2">
      <c r="A30" s="80" t="s">
        <v>322</v>
      </c>
      <c r="B30" s="81">
        <v>189352703365</v>
      </c>
      <c r="C30" s="82"/>
      <c r="D30" s="82"/>
      <c r="E30" s="82"/>
      <c r="G30" s="123" t="s">
        <v>270</v>
      </c>
      <c r="H30" s="124"/>
      <c r="I30" s="125"/>
      <c r="J30" s="126">
        <v>1901070581</v>
      </c>
      <c r="K30" s="127"/>
      <c r="S30" s="116" t="s">
        <v>271</v>
      </c>
      <c r="T30" s="117"/>
      <c r="U30" s="118"/>
      <c r="V30" s="121"/>
      <c r="W30" s="122"/>
    </row>
    <row r="31" spans="1:23" ht="17.149999999999999" customHeight="1" x14ac:dyDescent="0.2">
      <c r="A31" s="80" t="s">
        <v>323</v>
      </c>
      <c r="B31" s="81">
        <v>-110402937310</v>
      </c>
      <c r="C31" s="82"/>
      <c r="D31" s="82"/>
      <c r="E31" s="82"/>
      <c r="G31" s="134" t="s">
        <v>272</v>
      </c>
      <c r="H31" s="135"/>
      <c r="I31" s="136"/>
      <c r="J31" s="137">
        <v>722784712</v>
      </c>
      <c r="K31" s="138"/>
      <c r="S31" s="123" t="s">
        <v>273</v>
      </c>
      <c r="T31" s="124"/>
      <c r="U31" s="125"/>
      <c r="V31" s="126">
        <v>5757092172</v>
      </c>
      <c r="W31" s="127"/>
    </row>
    <row r="32" spans="1:23" ht="17.149999999999999" customHeight="1" x14ac:dyDescent="0.2">
      <c r="A32" s="80" t="s">
        <v>233</v>
      </c>
      <c r="B32" s="81"/>
      <c r="C32" s="82"/>
      <c r="D32" s="82"/>
      <c r="E32" s="82"/>
      <c r="G32" s="110" t="s">
        <v>274</v>
      </c>
      <c r="H32" s="111"/>
      <c r="I32" s="112"/>
      <c r="J32" s="108">
        <v>35599286853</v>
      </c>
      <c r="K32" s="109"/>
      <c r="S32" s="123" t="s">
        <v>275</v>
      </c>
      <c r="T32" s="124"/>
      <c r="U32" s="125"/>
      <c r="V32" s="126">
        <v>3472059008</v>
      </c>
      <c r="W32" s="127"/>
    </row>
    <row r="33" spans="1:23" ht="17.149999999999999" customHeight="1" x14ac:dyDescent="0.2">
      <c r="A33" s="80" t="s">
        <v>337</v>
      </c>
      <c r="B33" s="81"/>
      <c r="C33" s="82"/>
      <c r="D33" s="82"/>
      <c r="E33" s="82"/>
      <c r="G33" s="116" t="s">
        <v>276</v>
      </c>
      <c r="H33" s="117"/>
      <c r="I33" s="118"/>
      <c r="J33" s="119">
        <v>96132306</v>
      </c>
      <c r="K33" s="120"/>
      <c r="S33" s="123" t="s">
        <v>277</v>
      </c>
      <c r="T33" s="124"/>
      <c r="U33" s="125"/>
      <c r="V33" s="126">
        <v>2277534164</v>
      </c>
      <c r="W33" s="127"/>
    </row>
    <row r="34" spans="1:23" ht="17.149999999999999" customHeight="1" x14ac:dyDescent="0.2">
      <c r="A34" s="80" t="s">
        <v>339</v>
      </c>
      <c r="B34" s="81">
        <v>5230284159</v>
      </c>
      <c r="C34" s="82"/>
      <c r="D34" s="82"/>
      <c r="E34" s="82"/>
      <c r="G34" s="123" t="s">
        <v>278</v>
      </c>
      <c r="H34" s="124"/>
      <c r="I34" s="125"/>
      <c r="J34" s="126">
        <v>313830</v>
      </c>
      <c r="K34" s="127"/>
      <c r="S34" s="123" t="s">
        <v>279</v>
      </c>
      <c r="T34" s="124"/>
      <c r="U34" s="125"/>
      <c r="V34" s="126"/>
      <c r="W34" s="127"/>
    </row>
    <row r="35" spans="1:23" ht="17.149999999999999" customHeight="1" x14ac:dyDescent="0.2">
      <c r="A35" s="80" t="s">
        <v>343</v>
      </c>
      <c r="B35" s="81">
        <v>15272508723</v>
      </c>
      <c r="C35" s="82"/>
      <c r="D35" s="82"/>
      <c r="E35" s="82"/>
      <c r="G35" s="123" t="s">
        <v>280</v>
      </c>
      <c r="H35" s="124"/>
      <c r="I35" s="125"/>
      <c r="J35" s="126">
        <v>95323476</v>
      </c>
      <c r="K35" s="127"/>
      <c r="S35" s="123" t="s">
        <v>281</v>
      </c>
      <c r="T35" s="124"/>
      <c r="U35" s="125"/>
      <c r="V35" s="132">
        <v>7499000</v>
      </c>
      <c r="W35" s="133"/>
    </row>
    <row r="36" spans="1:23" ht="17.149999999999999" customHeight="1" x14ac:dyDescent="0.2">
      <c r="A36" s="80" t="s">
        <v>344</v>
      </c>
      <c r="B36" s="81">
        <v>-9280518118</v>
      </c>
      <c r="C36" s="82"/>
      <c r="D36" s="82"/>
      <c r="E36" s="82"/>
      <c r="G36" s="123" t="s">
        <v>282</v>
      </c>
      <c r="H36" s="124"/>
      <c r="I36" s="125"/>
      <c r="J36" s="126"/>
      <c r="K36" s="127"/>
      <c r="S36" s="123" t="s">
        <v>265</v>
      </c>
      <c r="T36" s="124"/>
      <c r="U36" s="125"/>
      <c r="V36" s="126"/>
      <c r="W36" s="127"/>
    </row>
    <row r="37" spans="1:23" ht="17.149999999999999" customHeight="1" x14ac:dyDescent="0.2">
      <c r="A37" s="80" t="s">
        <v>345</v>
      </c>
      <c r="B37" s="81">
        <v>797008123</v>
      </c>
      <c r="C37" s="82"/>
      <c r="D37" s="82"/>
      <c r="E37" s="82"/>
      <c r="G37" s="123" t="s">
        <v>283</v>
      </c>
      <c r="H37" s="124"/>
      <c r="I37" s="125"/>
      <c r="J37" s="126"/>
      <c r="K37" s="127"/>
      <c r="S37" s="123" t="s">
        <v>284</v>
      </c>
      <c r="T37" s="124"/>
      <c r="U37" s="125"/>
      <c r="V37" s="126">
        <v>2563581104</v>
      </c>
      <c r="W37" s="127"/>
    </row>
    <row r="38" spans="1:23" ht="17.149999999999999" customHeight="1" x14ac:dyDescent="0.2">
      <c r="A38" s="80" t="s">
        <v>346</v>
      </c>
      <c r="B38" s="81">
        <v>6741120</v>
      </c>
      <c r="C38" s="82"/>
      <c r="D38" s="82"/>
      <c r="E38" s="82"/>
      <c r="G38" s="123" t="s">
        <v>272</v>
      </c>
      <c r="H38" s="124"/>
      <c r="I38" s="125"/>
      <c r="J38" s="126">
        <v>495000</v>
      </c>
      <c r="K38" s="127"/>
      <c r="S38" s="123" t="s">
        <v>256</v>
      </c>
      <c r="T38" s="124"/>
      <c r="U38" s="125"/>
      <c r="V38" s="126">
        <v>962090523</v>
      </c>
      <c r="W38" s="127"/>
    </row>
    <row r="39" spans="1:23" ht="17.149999999999999" customHeight="1" x14ac:dyDescent="0.2">
      <c r="A39" s="80" t="s">
        <v>266</v>
      </c>
      <c r="B39" s="81">
        <v>790267003</v>
      </c>
      <c r="C39" s="82"/>
      <c r="D39" s="82"/>
      <c r="E39" s="82"/>
      <c r="G39" s="123" t="s">
        <v>285</v>
      </c>
      <c r="H39" s="124"/>
      <c r="I39" s="125"/>
      <c r="J39" s="126">
        <v>37008773</v>
      </c>
      <c r="K39" s="127"/>
      <c r="S39" s="123" t="s">
        <v>286</v>
      </c>
      <c r="T39" s="124"/>
      <c r="U39" s="125"/>
      <c r="V39" s="126">
        <v>1537024830</v>
      </c>
      <c r="W39" s="127"/>
    </row>
    <row r="40" spans="1:23" ht="17.149999999999999" customHeight="1" x14ac:dyDescent="0.2">
      <c r="A40" s="80" t="s">
        <v>347</v>
      </c>
      <c r="B40" s="81">
        <v>7975651000</v>
      </c>
      <c r="C40" s="82"/>
      <c r="D40" s="82"/>
      <c r="E40" s="82"/>
      <c r="G40" s="134" t="s">
        <v>287</v>
      </c>
      <c r="H40" s="135"/>
      <c r="I40" s="136"/>
      <c r="J40" s="126">
        <v>36816956</v>
      </c>
      <c r="K40" s="127"/>
      <c r="S40" s="123" t="s">
        <v>288</v>
      </c>
      <c r="T40" s="124"/>
      <c r="U40" s="125"/>
      <c r="V40" s="126">
        <v>11682449</v>
      </c>
      <c r="W40" s="127"/>
    </row>
    <row r="41" spans="1:23" ht="17.149999999999999" customHeight="1" x14ac:dyDescent="0.2">
      <c r="A41" s="80" t="s">
        <v>348</v>
      </c>
      <c r="B41" s="81">
        <v>243835820</v>
      </c>
      <c r="C41" s="82"/>
      <c r="D41" s="82"/>
      <c r="E41" s="82"/>
      <c r="G41" s="110" t="s">
        <v>272</v>
      </c>
      <c r="H41" s="111"/>
      <c r="I41" s="112"/>
      <c r="J41" s="108">
        <v>191817</v>
      </c>
      <c r="K41" s="109"/>
      <c r="S41" s="123" t="s">
        <v>289</v>
      </c>
      <c r="T41" s="124"/>
      <c r="U41" s="125"/>
      <c r="V41" s="126">
        <v>51173392</v>
      </c>
      <c r="W41" s="127"/>
    </row>
    <row r="42" spans="1:23" ht="16.5" customHeight="1" x14ac:dyDescent="0.2">
      <c r="A42" s="80" t="s">
        <v>349</v>
      </c>
      <c r="B42" s="81"/>
      <c r="C42" s="82"/>
      <c r="D42" s="82"/>
      <c r="E42" s="82"/>
      <c r="G42" s="110" t="s">
        <v>90</v>
      </c>
      <c r="H42" s="111"/>
      <c r="I42" s="112"/>
      <c r="J42" s="108">
        <v>35658410386</v>
      </c>
      <c r="K42" s="109"/>
      <c r="S42" s="134" t="s">
        <v>260</v>
      </c>
      <c r="T42" s="135"/>
      <c r="U42" s="136"/>
      <c r="V42" s="137">
        <v>1609910</v>
      </c>
      <c r="W42" s="138"/>
    </row>
    <row r="43" spans="1:23" ht="16.5" customHeight="1" x14ac:dyDescent="0.2">
      <c r="A43" s="80" t="s">
        <v>350</v>
      </c>
      <c r="B43" s="81">
        <v>241106536</v>
      </c>
      <c r="C43" s="82"/>
      <c r="D43" s="82"/>
      <c r="E43" s="82"/>
      <c r="G43" s="67"/>
      <c r="H43" s="67"/>
      <c r="I43" s="67"/>
      <c r="J43" s="67"/>
      <c r="K43" s="67"/>
      <c r="S43" s="110" t="s">
        <v>290</v>
      </c>
      <c r="T43" s="111"/>
      <c r="U43" s="112"/>
      <c r="V43" s="108">
        <v>-3664968006</v>
      </c>
      <c r="W43" s="109"/>
    </row>
    <row r="44" spans="1:23" ht="16.5" customHeight="1" x14ac:dyDescent="0.2">
      <c r="A44" s="80" t="s">
        <v>233</v>
      </c>
      <c r="B44" s="81">
        <v>2729284</v>
      </c>
      <c r="C44" s="82"/>
      <c r="D44" s="82"/>
      <c r="E44" s="82"/>
      <c r="G44" s="68"/>
      <c r="S44" s="116" t="s">
        <v>291</v>
      </c>
      <c r="T44" s="117"/>
      <c r="U44" s="118"/>
      <c r="V44" s="121"/>
      <c r="W44" s="122"/>
    </row>
    <row r="45" spans="1:23" ht="16.5" customHeight="1" x14ac:dyDescent="0.2">
      <c r="A45" s="80" t="s">
        <v>351</v>
      </c>
      <c r="B45" s="81">
        <v>-10000000</v>
      </c>
      <c r="C45" s="82"/>
      <c r="D45" s="82"/>
      <c r="E45" s="82"/>
      <c r="G45" s="68"/>
      <c r="S45" s="123" t="s">
        <v>292</v>
      </c>
      <c r="T45" s="124"/>
      <c r="U45" s="125"/>
      <c r="V45" s="132">
        <v>3299184066</v>
      </c>
      <c r="W45" s="133"/>
    </row>
    <row r="46" spans="1:23" ht="16.5" customHeight="1" x14ac:dyDescent="0.2">
      <c r="A46" s="80" t="s">
        <v>352</v>
      </c>
      <c r="B46" s="81">
        <v>101053185</v>
      </c>
      <c r="C46" s="82"/>
      <c r="D46" s="82"/>
      <c r="E46" s="82"/>
      <c r="G46" s="68"/>
      <c r="S46" s="123" t="s">
        <v>568</v>
      </c>
      <c r="T46" s="124"/>
      <c r="U46" s="125"/>
      <c r="V46" s="132">
        <v>3276988866</v>
      </c>
      <c r="W46" s="133"/>
    </row>
    <row r="47" spans="1:23" ht="16.5" customHeight="1" x14ac:dyDescent="0.2">
      <c r="A47" s="80" t="s">
        <v>353</v>
      </c>
      <c r="B47" s="81">
        <v>53274845</v>
      </c>
      <c r="C47" s="82"/>
      <c r="D47" s="82"/>
      <c r="E47" s="82"/>
      <c r="S47" s="123" t="s">
        <v>265</v>
      </c>
      <c r="T47" s="124"/>
      <c r="U47" s="125"/>
      <c r="V47" s="132">
        <v>22195200</v>
      </c>
      <c r="W47" s="133"/>
    </row>
    <row r="48" spans="1:23" ht="16.5" customHeight="1" x14ac:dyDescent="0.2">
      <c r="A48" s="80" t="s">
        <v>354</v>
      </c>
      <c r="B48" s="81">
        <v>7596597487</v>
      </c>
      <c r="C48" s="82"/>
      <c r="D48" s="82"/>
      <c r="E48" s="82"/>
      <c r="S48" s="123" t="s">
        <v>293</v>
      </c>
      <c r="T48" s="124"/>
      <c r="U48" s="125"/>
      <c r="V48" s="132">
        <v>3011798000</v>
      </c>
      <c r="W48" s="133"/>
    </row>
    <row r="49" spans="1:23" ht="16.5" customHeight="1" x14ac:dyDescent="0.2">
      <c r="A49" s="80" t="s">
        <v>355</v>
      </c>
      <c r="B49" s="81">
        <v>79555000</v>
      </c>
      <c r="C49" s="82"/>
      <c r="D49" s="82"/>
      <c r="E49" s="82"/>
      <c r="S49" s="123" t="s">
        <v>569</v>
      </c>
      <c r="T49" s="124"/>
      <c r="U49" s="125"/>
      <c r="V49" s="132">
        <v>3011798000</v>
      </c>
      <c r="W49" s="133"/>
    </row>
    <row r="50" spans="1:23" ht="16.5" customHeight="1" x14ac:dyDescent="0.2">
      <c r="A50" s="80" t="s">
        <v>233</v>
      </c>
      <c r="B50" s="81">
        <v>7517042487</v>
      </c>
      <c r="C50" s="82"/>
      <c r="D50" s="82"/>
      <c r="E50" s="82"/>
      <c r="S50" s="134" t="s">
        <v>260</v>
      </c>
      <c r="T50" s="135"/>
      <c r="U50" s="136"/>
      <c r="V50" s="137"/>
      <c r="W50" s="138"/>
    </row>
    <row r="51" spans="1:23" ht="16.5" customHeight="1" x14ac:dyDescent="0.2">
      <c r="A51" s="80" t="s">
        <v>266</v>
      </c>
      <c r="B51" s="81"/>
      <c r="C51" s="82"/>
      <c r="D51" s="82"/>
      <c r="E51" s="82"/>
      <c r="S51" s="110" t="s">
        <v>294</v>
      </c>
      <c r="T51" s="111"/>
      <c r="U51" s="112"/>
      <c r="V51" s="139">
        <v>-287386066</v>
      </c>
      <c r="W51" s="140"/>
    </row>
    <row r="52" spans="1:23" ht="16.5" customHeight="1" x14ac:dyDescent="0.2">
      <c r="A52" s="80" t="s">
        <v>356</v>
      </c>
      <c r="B52" s="81">
        <v>-9110337</v>
      </c>
      <c r="C52" s="82"/>
      <c r="D52" s="82"/>
      <c r="E52" s="82"/>
      <c r="S52" s="110" t="s">
        <v>295</v>
      </c>
      <c r="T52" s="111"/>
      <c r="U52" s="112"/>
      <c r="V52" s="139">
        <v>382759203</v>
      </c>
      <c r="W52" s="140"/>
    </row>
    <row r="53" spans="1:23" ht="16.5" customHeight="1" x14ac:dyDescent="0.2">
      <c r="A53" s="80" t="s">
        <v>357</v>
      </c>
      <c r="B53" s="81">
        <v>21294770731</v>
      </c>
      <c r="C53" s="82"/>
      <c r="D53" s="82"/>
      <c r="E53" s="82"/>
      <c r="S53" s="110" t="s">
        <v>296</v>
      </c>
      <c r="T53" s="111"/>
      <c r="U53" s="112"/>
      <c r="V53" s="139">
        <v>6585503515</v>
      </c>
      <c r="W53" s="140"/>
    </row>
    <row r="54" spans="1:23" ht="16.5" customHeight="1" x14ac:dyDescent="0.2">
      <c r="A54" s="80" t="s">
        <v>358</v>
      </c>
      <c r="B54" s="81">
        <v>7173673183</v>
      </c>
      <c r="C54" s="82"/>
      <c r="D54" s="82"/>
      <c r="E54" s="82"/>
      <c r="S54" s="110" t="s">
        <v>297</v>
      </c>
      <c r="T54" s="111"/>
      <c r="U54" s="112"/>
      <c r="V54" s="139">
        <v>6968262718</v>
      </c>
      <c r="W54" s="140"/>
    </row>
    <row r="55" spans="1:23" ht="16.5" customHeight="1" x14ac:dyDescent="0.2">
      <c r="A55" s="80" t="s">
        <v>359</v>
      </c>
      <c r="B55" s="81">
        <v>281752662</v>
      </c>
      <c r="C55" s="82"/>
      <c r="D55" s="82"/>
      <c r="E55" s="82"/>
    </row>
    <row r="56" spans="1:23" ht="16.5" customHeight="1" x14ac:dyDescent="0.2">
      <c r="A56" s="80" t="s">
        <v>360</v>
      </c>
      <c r="B56" s="81"/>
      <c r="C56" s="82"/>
      <c r="D56" s="82"/>
      <c r="E56" s="82"/>
      <c r="S56" s="110" t="s">
        <v>298</v>
      </c>
      <c r="T56" s="111"/>
      <c r="U56" s="112"/>
      <c r="V56" s="139">
        <v>205805146</v>
      </c>
      <c r="W56" s="140"/>
    </row>
    <row r="57" spans="1:23" ht="16.5" customHeight="1" x14ac:dyDescent="0.2">
      <c r="A57" s="80" t="s">
        <v>361</v>
      </c>
      <c r="B57" s="81">
        <v>13809681715</v>
      </c>
      <c r="C57" s="82"/>
      <c r="D57" s="82"/>
      <c r="E57" s="82"/>
      <c r="S57" s="110" t="s">
        <v>299</v>
      </c>
      <c r="T57" s="111"/>
      <c r="U57" s="112"/>
      <c r="V57" s="139">
        <v>-394681</v>
      </c>
      <c r="W57" s="140"/>
    </row>
    <row r="58" spans="1:23" ht="16.5" customHeight="1" x14ac:dyDescent="0.2">
      <c r="A58" s="80" t="s">
        <v>362</v>
      </c>
      <c r="B58" s="81">
        <v>7284097099</v>
      </c>
      <c r="C58" s="82"/>
      <c r="D58" s="82"/>
      <c r="E58" s="82"/>
      <c r="S58" s="110" t="s">
        <v>300</v>
      </c>
      <c r="T58" s="111"/>
      <c r="U58" s="112"/>
      <c r="V58" s="139">
        <v>205410465</v>
      </c>
      <c r="W58" s="140"/>
    </row>
    <row r="59" spans="1:23" ht="17.149999999999999" customHeight="1" x14ac:dyDescent="0.2">
      <c r="A59" s="80" t="s">
        <v>363</v>
      </c>
      <c r="B59" s="81">
        <v>6525584616</v>
      </c>
      <c r="C59" s="82"/>
      <c r="D59" s="82"/>
      <c r="E59" s="82"/>
      <c r="S59" s="110" t="s">
        <v>301</v>
      </c>
      <c r="T59" s="111"/>
      <c r="U59" s="112"/>
      <c r="V59" s="139">
        <v>7173673183</v>
      </c>
      <c r="W59" s="140"/>
    </row>
    <row r="60" spans="1:23" ht="12" x14ac:dyDescent="0.2">
      <c r="A60" s="80" t="s">
        <v>364</v>
      </c>
      <c r="B60" s="81">
        <v>23312958</v>
      </c>
      <c r="C60" s="82"/>
      <c r="D60" s="82"/>
      <c r="E60" s="82"/>
      <c r="S60" s="67"/>
      <c r="T60" s="67"/>
      <c r="U60" s="67"/>
      <c r="V60" s="67"/>
      <c r="W60" s="67"/>
    </row>
    <row r="61" spans="1:23" ht="12" x14ac:dyDescent="0.2">
      <c r="A61" s="80" t="s">
        <v>272</v>
      </c>
      <c r="B61" s="81">
        <v>13620000</v>
      </c>
      <c r="C61" s="82"/>
      <c r="D61" s="82"/>
      <c r="E61" s="82"/>
      <c r="S61" s="68"/>
    </row>
    <row r="62" spans="1:23" ht="12" x14ac:dyDescent="0.2">
      <c r="A62" s="80" t="s">
        <v>365</v>
      </c>
      <c r="B62" s="81">
        <v>-7269787</v>
      </c>
      <c r="C62" s="82"/>
      <c r="D62" s="77" t="s">
        <v>366</v>
      </c>
      <c r="E62" s="78">
        <v>114994044654</v>
      </c>
      <c r="S62" s="68"/>
    </row>
    <row r="63" spans="1:23" ht="12" x14ac:dyDescent="0.2">
      <c r="A63" s="77" t="s">
        <v>367</v>
      </c>
      <c r="B63" s="78">
        <v>167996534238</v>
      </c>
      <c r="C63" s="79"/>
      <c r="D63" s="77" t="s">
        <v>368</v>
      </c>
      <c r="E63" s="78">
        <v>167996534238</v>
      </c>
      <c r="S63" s="68"/>
    </row>
  </sheetData>
  <mergeCells count="187">
    <mergeCell ref="S53:U53"/>
    <mergeCell ref="V53:W53"/>
    <mergeCell ref="S57:U57"/>
    <mergeCell ref="V57:W57"/>
    <mergeCell ref="S58:U58"/>
    <mergeCell ref="V58:W58"/>
    <mergeCell ref="S59:U59"/>
    <mergeCell ref="V59:W59"/>
    <mergeCell ref="S54:U54"/>
    <mergeCell ref="V54:W54"/>
    <mergeCell ref="S56:U56"/>
    <mergeCell ref="V56:W56"/>
    <mergeCell ref="S50:U50"/>
    <mergeCell ref="V50:W50"/>
    <mergeCell ref="S51:U51"/>
    <mergeCell ref="V51:W51"/>
    <mergeCell ref="S52:U52"/>
    <mergeCell ref="V52:W52"/>
    <mergeCell ref="S47:U47"/>
    <mergeCell ref="V47:W47"/>
    <mergeCell ref="S48:U48"/>
    <mergeCell ref="V48:W48"/>
    <mergeCell ref="S49:U49"/>
    <mergeCell ref="V49:W49"/>
    <mergeCell ref="S44:U44"/>
    <mergeCell ref="V44:W44"/>
    <mergeCell ref="S45:U45"/>
    <mergeCell ref="V45:W45"/>
    <mergeCell ref="S46:U46"/>
    <mergeCell ref="V46:W46"/>
    <mergeCell ref="S42:U42"/>
    <mergeCell ref="V42:W42"/>
    <mergeCell ref="S43:U43"/>
    <mergeCell ref="V43:W43"/>
    <mergeCell ref="G40:I40"/>
    <mergeCell ref="J40:K40"/>
    <mergeCell ref="S40:U40"/>
    <mergeCell ref="V40:W40"/>
    <mergeCell ref="G41:I41"/>
    <mergeCell ref="J41:K41"/>
    <mergeCell ref="S41:U41"/>
    <mergeCell ref="V41:W41"/>
    <mergeCell ref="G38:I38"/>
    <mergeCell ref="J38:K38"/>
    <mergeCell ref="S38:U38"/>
    <mergeCell ref="V38:W38"/>
    <mergeCell ref="G39:I39"/>
    <mergeCell ref="J39:K39"/>
    <mergeCell ref="S39:U39"/>
    <mergeCell ref="V39:W39"/>
    <mergeCell ref="G37:I37"/>
    <mergeCell ref="J37:K37"/>
    <mergeCell ref="S36:U36"/>
    <mergeCell ref="V36:W36"/>
    <mergeCell ref="G36:I36"/>
    <mergeCell ref="J36:K36"/>
    <mergeCell ref="S37:U37"/>
    <mergeCell ref="V37:W37"/>
    <mergeCell ref="G34:I34"/>
    <mergeCell ref="J34:K34"/>
    <mergeCell ref="S34:U34"/>
    <mergeCell ref="V34:W34"/>
    <mergeCell ref="G35:I35"/>
    <mergeCell ref="J35:K35"/>
    <mergeCell ref="S35:U35"/>
    <mergeCell ref="V35:W35"/>
    <mergeCell ref="G32:I32"/>
    <mergeCell ref="J32:K32"/>
    <mergeCell ref="S32:U32"/>
    <mergeCell ref="V32:W32"/>
    <mergeCell ref="G33:I33"/>
    <mergeCell ref="J33:K33"/>
    <mergeCell ref="S33:U33"/>
    <mergeCell ref="V33:W33"/>
    <mergeCell ref="G30:I30"/>
    <mergeCell ref="J30:K30"/>
    <mergeCell ref="S30:U30"/>
    <mergeCell ref="V30:W30"/>
    <mergeCell ref="G31:I31"/>
    <mergeCell ref="J31:K31"/>
    <mergeCell ref="S31:U31"/>
    <mergeCell ref="V31:W31"/>
    <mergeCell ref="G28:I28"/>
    <mergeCell ref="J28:K28"/>
    <mergeCell ref="S28:U28"/>
    <mergeCell ref="V28:W28"/>
    <mergeCell ref="G29:I29"/>
    <mergeCell ref="J29:K29"/>
    <mergeCell ref="S29:U29"/>
    <mergeCell ref="V29:W29"/>
    <mergeCell ref="G26:I26"/>
    <mergeCell ref="J26:K26"/>
    <mergeCell ref="G27:I27"/>
    <mergeCell ref="J27:K27"/>
    <mergeCell ref="S26:U26"/>
    <mergeCell ref="V26:W26"/>
    <mergeCell ref="S27:U27"/>
    <mergeCell ref="V27:W27"/>
    <mergeCell ref="G24:I24"/>
    <mergeCell ref="J24:K24"/>
    <mergeCell ref="S24:U24"/>
    <mergeCell ref="V24:W24"/>
    <mergeCell ref="G25:I25"/>
    <mergeCell ref="J25:K25"/>
    <mergeCell ref="S25:U25"/>
    <mergeCell ref="V25:W25"/>
    <mergeCell ref="G22:I22"/>
    <mergeCell ref="J22:K22"/>
    <mergeCell ref="S22:U22"/>
    <mergeCell ref="V22:W22"/>
    <mergeCell ref="G23:I23"/>
    <mergeCell ref="J23:K23"/>
    <mergeCell ref="S23:U23"/>
    <mergeCell ref="V23:W23"/>
    <mergeCell ref="G20:I20"/>
    <mergeCell ref="J20:K20"/>
    <mergeCell ref="S20:U20"/>
    <mergeCell ref="V20:W20"/>
    <mergeCell ref="G21:I21"/>
    <mergeCell ref="J21:K21"/>
    <mergeCell ref="S21:U21"/>
    <mergeCell ref="V21:W21"/>
    <mergeCell ref="G18:I18"/>
    <mergeCell ref="J18:K18"/>
    <mergeCell ref="S19:U19"/>
    <mergeCell ref="V19:W19"/>
    <mergeCell ref="G19:I19"/>
    <mergeCell ref="J19:K19"/>
    <mergeCell ref="S18:U18"/>
    <mergeCell ref="V18:W18"/>
    <mergeCell ref="G16:I16"/>
    <mergeCell ref="J16:K16"/>
    <mergeCell ref="S16:U16"/>
    <mergeCell ref="V16:W16"/>
    <mergeCell ref="G17:I17"/>
    <mergeCell ref="J17:K17"/>
    <mergeCell ref="S17:U17"/>
    <mergeCell ref="V17:W17"/>
    <mergeCell ref="G14:I14"/>
    <mergeCell ref="J14:K14"/>
    <mergeCell ref="S14:U14"/>
    <mergeCell ref="V14:W14"/>
    <mergeCell ref="G15:I15"/>
    <mergeCell ref="J15:K15"/>
    <mergeCell ref="S15:U15"/>
    <mergeCell ref="V15:W15"/>
    <mergeCell ref="V7:W7"/>
    <mergeCell ref="G12:I12"/>
    <mergeCell ref="J12:K12"/>
    <mergeCell ref="S12:U12"/>
    <mergeCell ref="V12:W12"/>
    <mergeCell ref="G13:I13"/>
    <mergeCell ref="J13:K13"/>
    <mergeCell ref="S13:U13"/>
    <mergeCell ref="V13:W13"/>
    <mergeCell ref="G10:I10"/>
    <mergeCell ref="J10:K10"/>
    <mergeCell ref="S10:U10"/>
    <mergeCell ref="V10:W10"/>
    <mergeCell ref="G11:I11"/>
    <mergeCell ref="J11:K11"/>
    <mergeCell ref="S11:U11"/>
    <mergeCell ref="V11:W11"/>
    <mergeCell ref="J42:K42"/>
    <mergeCell ref="G42:I42"/>
    <mergeCell ref="G2:K2"/>
    <mergeCell ref="G3:K3"/>
    <mergeCell ref="A2:E2"/>
    <mergeCell ref="A3:E3"/>
    <mergeCell ref="G4:K4"/>
    <mergeCell ref="M4:Q4"/>
    <mergeCell ref="S4:W4"/>
    <mergeCell ref="M2:Q2"/>
    <mergeCell ref="S2:W2"/>
    <mergeCell ref="M3:Q3"/>
    <mergeCell ref="S3:W3"/>
    <mergeCell ref="G8:I8"/>
    <mergeCell ref="J8:K8"/>
    <mergeCell ref="S8:U8"/>
    <mergeCell ref="V8:W8"/>
    <mergeCell ref="G9:I9"/>
    <mergeCell ref="J9:K9"/>
    <mergeCell ref="S9:U9"/>
    <mergeCell ref="V9:W9"/>
    <mergeCell ref="G7:I7"/>
    <mergeCell ref="J7:K7"/>
    <mergeCell ref="S7:U7"/>
  </mergeCells>
  <phoneticPr fontId="3"/>
  <printOptions horizontalCentered="1"/>
  <pageMargins left="0.3888888888888889" right="0.3888888888888889" top="0.3888888888888889" bottom="0.3888888888888889" header="0.19444444444444445" footer="0.1944444444444444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CCFFCC"/>
    <pageSetUpPr fitToPage="1"/>
  </sheetPr>
  <dimension ref="A1:Z48"/>
  <sheetViews>
    <sheetView view="pageBreakPreview" topLeftCell="J19" zoomScale="85" zoomScaleNormal="100" zoomScaleSheetLayoutView="85" workbookViewId="0">
      <selection activeCell="V27" sqref="V27"/>
    </sheetView>
  </sheetViews>
  <sheetFormatPr defaultColWidth="9" defaultRowHeight="13" x14ac:dyDescent="0.2"/>
  <cols>
    <col min="1" max="1" width="0.90625" style="29" customWidth="1"/>
    <col min="2" max="2" width="3.81640625" style="29" customWidth="1"/>
    <col min="3" max="3" width="16.81640625" style="29" customWidth="1"/>
    <col min="4" max="17" width="8.453125" style="29" customWidth="1"/>
    <col min="18" max="18" width="16.1796875" style="29" customWidth="1"/>
    <col min="19" max="19" width="21.6328125" style="29" customWidth="1"/>
    <col min="20" max="22" width="12.81640625" style="29" customWidth="1"/>
    <col min="23" max="25" width="9" style="29"/>
    <col min="26" max="26" width="9.453125" style="29" bestFit="1" customWidth="1"/>
    <col min="27" max="16384" width="9" style="29"/>
  </cols>
  <sheetData>
    <row r="1" spans="1:26" ht="14" x14ac:dyDescent="0.2">
      <c r="A1" s="162" t="s">
        <v>95</v>
      </c>
      <c r="B1" s="163"/>
      <c r="C1" s="163"/>
      <c r="D1" s="163"/>
      <c r="E1" s="163"/>
    </row>
    <row r="2" spans="1:26" ht="21" x14ac:dyDescent="0.2">
      <c r="A2" s="48" t="s">
        <v>96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50"/>
      <c r="P2" s="49"/>
      <c r="Q2" s="49"/>
      <c r="R2" s="53" t="s">
        <v>570</v>
      </c>
    </row>
    <row r="3" spans="1:26" ht="21" x14ac:dyDescent="0.2">
      <c r="A3" s="162" t="s">
        <v>97</v>
      </c>
      <c r="B3" s="163"/>
      <c r="C3" s="163"/>
      <c r="D3" s="163"/>
      <c r="E3" s="163"/>
      <c r="F3" s="163"/>
      <c r="G3" s="163"/>
      <c r="H3" s="30"/>
      <c r="I3" s="30"/>
      <c r="J3" s="30"/>
      <c r="K3" s="30"/>
      <c r="L3" s="30"/>
      <c r="M3" s="30"/>
      <c r="N3" s="30"/>
      <c r="O3" s="30"/>
      <c r="P3" s="51"/>
      <c r="Q3" s="51"/>
      <c r="R3" s="53" t="s">
        <v>571</v>
      </c>
    </row>
    <row r="4" spans="1:26" ht="14" x14ac:dyDescent="0.2">
      <c r="A4" s="162" t="s">
        <v>98</v>
      </c>
      <c r="B4" s="163"/>
      <c r="C4" s="163"/>
      <c r="D4" s="163"/>
      <c r="E4" s="163"/>
      <c r="F4" s="163"/>
      <c r="G4" s="163"/>
      <c r="H4" s="163"/>
      <c r="I4" s="163"/>
      <c r="J4" s="163"/>
      <c r="K4" s="163"/>
      <c r="L4" s="163"/>
      <c r="M4" s="163"/>
      <c r="N4" s="163"/>
      <c r="O4" s="163"/>
      <c r="P4" s="163"/>
      <c r="Q4" s="163"/>
      <c r="R4" s="163"/>
    </row>
    <row r="5" spans="1:26" x14ac:dyDescent="0.2">
      <c r="B5" s="164"/>
      <c r="C5" s="164"/>
      <c r="D5" s="164"/>
      <c r="E5" s="164"/>
      <c r="F5" s="164"/>
      <c r="G5" s="164"/>
      <c r="H5" s="164"/>
      <c r="I5" s="164"/>
      <c r="J5" s="164"/>
      <c r="K5" s="164"/>
      <c r="L5" s="164"/>
      <c r="M5" s="164"/>
      <c r="N5" s="164"/>
      <c r="O5" s="164"/>
      <c r="P5" s="164"/>
      <c r="Q5" s="164"/>
      <c r="R5" s="164"/>
    </row>
    <row r="6" spans="1:26" ht="16.5" x14ac:dyDescent="0.2">
      <c r="B6" s="31" t="s">
        <v>99</v>
      </c>
      <c r="C6" s="32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9" t="s">
        <v>94</v>
      </c>
      <c r="R6" s="33"/>
    </row>
    <row r="7" spans="1:26" ht="45" customHeight="1" x14ac:dyDescent="0.2">
      <c r="B7" s="154" t="s">
        <v>100</v>
      </c>
      <c r="C7" s="154"/>
      <c r="D7" s="168" t="s">
        <v>101</v>
      </c>
      <c r="E7" s="165"/>
      <c r="F7" s="168" t="s">
        <v>167</v>
      </c>
      <c r="G7" s="165"/>
      <c r="H7" s="168" t="s">
        <v>102</v>
      </c>
      <c r="I7" s="165"/>
      <c r="J7" s="168" t="s">
        <v>168</v>
      </c>
      <c r="K7" s="165"/>
      <c r="L7" s="168" t="s">
        <v>103</v>
      </c>
      <c r="M7" s="165"/>
      <c r="N7" s="165" t="s">
        <v>104</v>
      </c>
      <c r="O7" s="154"/>
      <c r="P7" s="166" t="s">
        <v>105</v>
      </c>
      <c r="Q7" s="167"/>
      <c r="R7" s="34"/>
      <c r="S7" s="95" t="s">
        <v>413</v>
      </c>
      <c r="T7" s="95" t="s">
        <v>414</v>
      </c>
      <c r="U7" s="95" t="s">
        <v>415</v>
      </c>
      <c r="V7" s="95" t="s">
        <v>416</v>
      </c>
    </row>
    <row r="8" spans="1:26" x14ac:dyDescent="0.2">
      <c r="B8" s="148" t="s">
        <v>106</v>
      </c>
      <c r="C8" s="148"/>
      <c r="D8" s="157">
        <v>89281257834</v>
      </c>
      <c r="E8" s="158"/>
      <c r="F8" s="157">
        <v>1852803149</v>
      </c>
      <c r="G8" s="158"/>
      <c r="H8" s="157">
        <v>887093797</v>
      </c>
      <c r="I8" s="158"/>
      <c r="J8" s="157">
        <v>90246967186</v>
      </c>
      <c r="K8" s="158"/>
      <c r="L8" s="157">
        <v>49370214415</v>
      </c>
      <c r="M8" s="158"/>
      <c r="N8" s="157">
        <v>1812493298</v>
      </c>
      <c r="O8" s="158"/>
      <c r="P8" s="157">
        <v>40876752771</v>
      </c>
      <c r="Q8" s="158"/>
      <c r="R8" s="34"/>
      <c r="U8" s="24"/>
    </row>
    <row r="9" spans="1:26" x14ac:dyDescent="0.2">
      <c r="B9" s="148" t="s">
        <v>107</v>
      </c>
      <c r="C9" s="148"/>
      <c r="D9" s="157">
        <v>12857640860</v>
      </c>
      <c r="E9" s="158"/>
      <c r="F9" s="157">
        <v>435257</v>
      </c>
      <c r="G9" s="158"/>
      <c r="H9" s="157">
        <v>20098197</v>
      </c>
      <c r="I9" s="158"/>
      <c r="J9" s="157">
        <v>12837977920</v>
      </c>
      <c r="K9" s="158"/>
      <c r="L9" s="157">
        <v>0</v>
      </c>
      <c r="M9" s="158"/>
      <c r="N9" s="157">
        <v>0</v>
      </c>
      <c r="O9" s="158"/>
      <c r="P9" s="157">
        <v>12837977920</v>
      </c>
      <c r="Q9" s="158"/>
      <c r="R9" s="34"/>
      <c r="S9" s="24">
        <f>+J9-四表!B11</f>
        <v>0</v>
      </c>
      <c r="T9" s="24"/>
      <c r="U9" s="24"/>
    </row>
    <row r="10" spans="1:26" ht="13.5" customHeight="1" x14ac:dyDescent="0.2">
      <c r="B10" s="149" t="s">
        <v>108</v>
      </c>
      <c r="C10" s="149"/>
      <c r="D10" s="157">
        <v>0</v>
      </c>
      <c r="E10" s="158"/>
      <c r="F10" s="157">
        <v>0</v>
      </c>
      <c r="G10" s="158"/>
      <c r="H10" s="157">
        <v>0</v>
      </c>
      <c r="I10" s="158"/>
      <c r="J10" s="157">
        <v>0</v>
      </c>
      <c r="K10" s="158"/>
      <c r="L10" s="157">
        <v>0</v>
      </c>
      <c r="M10" s="158"/>
      <c r="N10" s="157">
        <v>0</v>
      </c>
      <c r="O10" s="158"/>
      <c r="P10" s="157">
        <v>0</v>
      </c>
      <c r="Q10" s="158"/>
      <c r="R10" s="34"/>
      <c r="S10" s="24">
        <f>+J10-四表!B12</f>
        <v>0</v>
      </c>
    </row>
    <row r="11" spans="1:26" ht="13.5" customHeight="1" x14ac:dyDescent="0.2">
      <c r="B11" s="149" t="s">
        <v>109</v>
      </c>
      <c r="C11" s="149"/>
      <c r="D11" s="157">
        <v>64026874677</v>
      </c>
      <c r="E11" s="158"/>
      <c r="F11" s="157">
        <v>193040176</v>
      </c>
      <c r="G11" s="158"/>
      <c r="H11" s="157">
        <v>429365000</v>
      </c>
      <c r="I11" s="158"/>
      <c r="J11" s="157">
        <v>63790549853</v>
      </c>
      <c r="K11" s="158"/>
      <c r="L11" s="157">
        <v>42176662717</v>
      </c>
      <c r="M11" s="158"/>
      <c r="N11" s="157">
        <v>1511093285</v>
      </c>
      <c r="O11" s="158"/>
      <c r="P11" s="157">
        <v>21613887136</v>
      </c>
      <c r="Q11" s="158"/>
      <c r="R11" s="34"/>
      <c r="S11" s="24">
        <f>+J11-四表!B13</f>
        <v>0</v>
      </c>
      <c r="T11" s="24">
        <f>+L11+四表!B14</f>
        <v>0</v>
      </c>
    </row>
    <row r="12" spans="1:26" ht="13.5" customHeight="1" x14ac:dyDescent="0.2">
      <c r="B12" s="148" t="s">
        <v>110</v>
      </c>
      <c r="C12" s="148"/>
      <c r="D12" s="157">
        <v>11083498697</v>
      </c>
      <c r="E12" s="158"/>
      <c r="F12" s="157">
        <v>364645416</v>
      </c>
      <c r="G12" s="158"/>
      <c r="H12" s="157">
        <v>0</v>
      </c>
      <c r="I12" s="158"/>
      <c r="J12" s="157">
        <v>11448144113</v>
      </c>
      <c r="K12" s="158"/>
      <c r="L12" s="157">
        <v>7193551698</v>
      </c>
      <c r="M12" s="158"/>
      <c r="N12" s="157">
        <v>301400013</v>
      </c>
      <c r="O12" s="158"/>
      <c r="P12" s="157">
        <v>4254592415</v>
      </c>
      <c r="Q12" s="158"/>
      <c r="R12" s="34"/>
      <c r="S12" s="24">
        <f>+J12-四表!B15</f>
        <v>0</v>
      </c>
      <c r="T12" s="24">
        <f>+L12+四表!B16</f>
        <v>0</v>
      </c>
    </row>
    <row r="13" spans="1:26" ht="13.5" customHeight="1" x14ac:dyDescent="0.2">
      <c r="B13" s="152" t="s">
        <v>111</v>
      </c>
      <c r="C13" s="152"/>
      <c r="D13" s="157">
        <v>0</v>
      </c>
      <c r="E13" s="158"/>
      <c r="F13" s="157">
        <v>0</v>
      </c>
      <c r="G13" s="158"/>
      <c r="H13" s="157">
        <v>0</v>
      </c>
      <c r="I13" s="158"/>
      <c r="J13" s="157">
        <v>0</v>
      </c>
      <c r="K13" s="158"/>
      <c r="L13" s="157">
        <v>0</v>
      </c>
      <c r="M13" s="158"/>
      <c r="N13" s="157">
        <v>0</v>
      </c>
      <c r="O13" s="158"/>
      <c r="P13" s="157">
        <v>0</v>
      </c>
      <c r="Q13" s="158"/>
      <c r="R13" s="34"/>
      <c r="S13" s="24">
        <f>+J13-四表!B17</f>
        <v>0</v>
      </c>
      <c r="T13" s="24">
        <f>+L13+四表!B18</f>
        <v>0</v>
      </c>
    </row>
    <row r="14" spans="1:26" ht="13.5" customHeight="1" x14ac:dyDescent="0.2">
      <c r="B14" s="153" t="s">
        <v>112</v>
      </c>
      <c r="C14" s="153"/>
      <c r="D14" s="157">
        <v>0</v>
      </c>
      <c r="E14" s="158"/>
      <c r="F14" s="157">
        <v>0</v>
      </c>
      <c r="G14" s="158"/>
      <c r="H14" s="157">
        <v>0</v>
      </c>
      <c r="I14" s="158"/>
      <c r="J14" s="157">
        <v>0</v>
      </c>
      <c r="K14" s="158"/>
      <c r="L14" s="157">
        <v>0</v>
      </c>
      <c r="M14" s="158"/>
      <c r="N14" s="157">
        <v>0</v>
      </c>
      <c r="O14" s="158"/>
      <c r="P14" s="157">
        <v>0</v>
      </c>
      <c r="Q14" s="158"/>
      <c r="R14" s="34"/>
      <c r="S14" s="24">
        <f>+J14-四表!B19</f>
        <v>0</v>
      </c>
      <c r="T14" s="24">
        <f>+L14+四表!B20</f>
        <v>0</v>
      </c>
      <c r="Z14" s="29">
        <v>34769380</v>
      </c>
    </row>
    <row r="15" spans="1:26" ht="13.5" customHeight="1" x14ac:dyDescent="0.2">
      <c r="B15" s="152" t="s">
        <v>113</v>
      </c>
      <c r="C15" s="152"/>
      <c r="D15" s="157">
        <v>0</v>
      </c>
      <c r="E15" s="158"/>
      <c r="F15" s="157">
        <v>0</v>
      </c>
      <c r="G15" s="158"/>
      <c r="H15" s="157">
        <v>0</v>
      </c>
      <c r="I15" s="158"/>
      <c r="J15" s="157">
        <v>0</v>
      </c>
      <c r="K15" s="158"/>
      <c r="L15" s="157">
        <v>0</v>
      </c>
      <c r="M15" s="158"/>
      <c r="N15" s="157">
        <v>0</v>
      </c>
      <c r="O15" s="158"/>
      <c r="P15" s="157">
        <v>0</v>
      </c>
      <c r="Q15" s="158"/>
      <c r="R15" s="34"/>
      <c r="S15" s="24">
        <f>+J15-四表!B21</f>
        <v>0</v>
      </c>
      <c r="T15" s="24">
        <f>+L15+四表!B22</f>
        <v>0</v>
      </c>
      <c r="Z15" s="29">
        <v>7719879</v>
      </c>
    </row>
    <row r="16" spans="1:26" ht="13.5" customHeight="1" x14ac:dyDescent="0.2">
      <c r="B16" s="149" t="s">
        <v>114</v>
      </c>
      <c r="C16" s="149"/>
      <c r="D16" s="157">
        <v>0</v>
      </c>
      <c r="E16" s="158"/>
      <c r="F16" s="157">
        <v>0</v>
      </c>
      <c r="G16" s="158"/>
      <c r="H16" s="157">
        <v>0</v>
      </c>
      <c r="I16" s="158"/>
      <c r="J16" s="157">
        <v>0</v>
      </c>
      <c r="K16" s="158"/>
      <c r="L16" s="157">
        <v>0</v>
      </c>
      <c r="M16" s="158"/>
      <c r="N16" s="157">
        <v>0</v>
      </c>
      <c r="O16" s="158"/>
      <c r="P16" s="157">
        <v>0</v>
      </c>
      <c r="Q16" s="158"/>
      <c r="R16" s="34"/>
      <c r="S16" s="24">
        <f>+J16-四表!B23</f>
        <v>0</v>
      </c>
      <c r="T16" s="24">
        <f>+L16+四表!B24</f>
        <v>0</v>
      </c>
      <c r="Z16" s="29">
        <v>1842226</v>
      </c>
    </row>
    <row r="17" spans="2:26" ht="13.5" customHeight="1" x14ac:dyDescent="0.2">
      <c r="B17" s="149" t="s">
        <v>115</v>
      </c>
      <c r="C17" s="149"/>
      <c r="D17" s="157">
        <v>1313243600</v>
      </c>
      <c r="E17" s="158"/>
      <c r="F17" s="157">
        <v>1294682300</v>
      </c>
      <c r="G17" s="158"/>
      <c r="H17" s="157">
        <v>437630600</v>
      </c>
      <c r="I17" s="158"/>
      <c r="J17" s="157">
        <v>2170295300</v>
      </c>
      <c r="K17" s="158"/>
      <c r="L17" s="157">
        <v>0</v>
      </c>
      <c r="M17" s="158"/>
      <c r="N17" s="157">
        <v>0</v>
      </c>
      <c r="O17" s="158"/>
      <c r="P17" s="157">
        <v>2170295300</v>
      </c>
      <c r="Q17" s="158"/>
      <c r="R17" s="34"/>
      <c r="S17" s="24">
        <f>+J17-四表!B25</f>
        <v>0</v>
      </c>
      <c r="Z17" s="29">
        <v>2247040</v>
      </c>
    </row>
    <row r="18" spans="2:26" x14ac:dyDescent="0.2">
      <c r="B18" s="161" t="s">
        <v>116</v>
      </c>
      <c r="C18" s="161"/>
      <c r="D18" s="157">
        <v>201560727520</v>
      </c>
      <c r="E18" s="158"/>
      <c r="F18" s="157">
        <v>2204540334</v>
      </c>
      <c r="G18" s="158"/>
      <c r="H18" s="157">
        <v>576250442</v>
      </c>
      <c r="I18" s="158"/>
      <c r="J18" s="157">
        <v>203189017412</v>
      </c>
      <c r="K18" s="158"/>
      <c r="L18" s="157">
        <v>112128656404</v>
      </c>
      <c r="M18" s="158"/>
      <c r="N18" s="157">
        <v>3978859895</v>
      </c>
      <c r="O18" s="158"/>
      <c r="P18" s="157">
        <v>91060361008</v>
      </c>
      <c r="Q18" s="158"/>
      <c r="R18" s="34"/>
      <c r="Z18" s="29">
        <f>SUM(Z14:Z17)</f>
        <v>46578525</v>
      </c>
    </row>
    <row r="19" spans="2:26" ht="13.5" customHeight="1" x14ac:dyDescent="0.2">
      <c r="B19" s="148" t="s">
        <v>117</v>
      </c>
      <c r="C19" s="148"/>
      <c r="D19" s="157">
        <v>5125891589</v>
      </c>
      <c r="E19" s="158"/>
      <c r="F19" s="157">
        <v>22298770</v>
      </c>
      <c r="G19" s="158"/>
      <c r="H19" s="157">
        <v>0</v>
      </c>
      <c r="I19" s="158"/>
      <c r="J19" s="157">
        <v>5148190359</v>
      </c>
      <c r="K19" s="158"/>
      <c r="L19" s="157">
        <v>0</v>
      </c>
      <c r="M19" s="158"/>
      <c r="N19" s="157">
        <v>0</v>
      </c>
      <c r="O19" s="158"/>
      <c r="P19" s="157">
        <v>5148190359</v>
      </c>
      <c r="Q19" s="158"/>
      <c r="R19" s="34"/>
      <c r="S19" s="24">
        <f>+J19-四表!B27</f>
        <v>0</v>
      </c>
    </row>
    <row r="20" spans="2:26" ht="13.5" customHeight="1" x14ac:dyDescent="0.2">
      <c r="B20" s="149" t="s">
        <v>118</v>
      </c>
      <c r="C20" s="149"/>
      <c r="D20" s="157">
        <v>3457839529</v>
      </c>
      <c r="E20" s="158"/>
      <c r="F20" s="157">
        <v>0</v>
      </c>
      <c r="G20" s="158"/>
      <c r="H20" s="157">
        <v>0</v>
      </c>
      <c r="I20" s="158"/>
      <c r="J20" s="157">
        <v>3457839529</v>
      </c>
      <c r="K20" s="158"/>
      <c r="L20" s="157">
        <v>1725719094</v>
      </c>
      <c r="M20" s="158"/>
      <c r="N20" s="157">
        <v>73842778</v>
      </c>
      <c r="O20" s="158"/>
      <c r="P20" s="157">
        <v>1732120435</v>
      </c>
      <c r="Q20" s="158"/>
      <c r="R20" s="34"/>
      <c r="S20" s="24">
        <f>+J20-四表!B28</f>
        <v>0</v>
      </c>
      <c r="T20" s="24">
        <f>+L20+四表!B29</f>
        <v>0</v>
      </c>
    </row>
    <row r="21" spans="2:26" ht="13.5" customHeight="1" x14ac:dyDescent="0.2">
      <c r="B21" s="148" t="s">
        <v>110</v>
      </c>
      <c r="C21" s="148"/>
      <c r="D21" s="157">
        <v>188722847863</v>
      </c>
      <c r="E21" s="158"/>
      <c r="F21" s="157">
        <v>653540541</v>
      </c>
      <c r="G21" s="158"/>
      <c r="H21" s="157">
        <v>23685039</v>
      </c>
      <c r="I21" s="158"/>
      <c r="J21" s="157">
        <v>189352703365</v>
      </c>
      <c r="K21" s="158"/>
      <c r="L21" s="157">
        <v>110402937310</v>
      </c>
      <c r="M21" s="158"/>
      <c r="N21" s="157">
        <v>3905017117</v>
      </c>
      <c r="O21" s="158"/>
      <c r="P21" s="157">
        <v>78949766055</v>
      </c>
      <c r="Q21" s="158"/>
      <c r="R21" s="34"/>
      <c r="S21" s="24">
        <f>+J21-四表!B30</f>
        <v>0</v>
      </c>
      <c r="T21" s="24">
        <f>+L21+四表!B31</f>
        <v>0</v>
      </c>
    </row>
    <row r="22" spans="2:26" ht="13.5" customHeight="1" x14ac:dyDescent="0.2">
      <c r="B22" s="148" t="s">
        <v>114</v>
      </c>
      <c r="C22" s="148"/>
      <c r="D22" s="157">
        <v>0</v>
      </c>
      <c r="E22" s="158"/>
      <c r="F22" s="157">
        <v>0</v>
      </c>
      <c r="G22" s="158"/>
      <c r="H22" s="157">
        <v>0</v>
      </c>
      <c r="I22" s="158"/>
      <c r="J22" s="157">
        <v>0</v>
      </c>
      <c r="K22" s="158"/>
      <c r="L22" s="157">
        <v>0</v>
      </c>
      <c r="M22" s="158"/>
      <c r="N22" s="157">
        <v>0</v>
      </c>
      <c r="O22" s="158"/>
      <c r="P22" s="157">
        <v>0</v>
      </c>
      <c r="Q22" s="158"/>
      <c r="R22" s="34"/>
      <c r="S22" s="24">
        <f>+J22-四表!B32</f>
        <v>0</v>
      </c>
      <c r="T22" s="24">
        <f>+L22+四表!B33</f>
        <v>0</v>
      </c>
    </row>
    <row r="23" spans="2:26" ht="13.5" customHeight="1" x14ac:dyDescent="0.2">
      <c r="B23" s="149" t="s">
        <v>115</v>
      </c>
      <c r="C23" s="149"/>
      <c r="D23" s="157">
        <v>4254148539</v>
      </c>
      <c r="E23" s="158"/>
      <c r="F23" s="157">
        <v>1528701023</v>
      </c>
      <c r="G23" s="158"/>
      <c r="H23" s="157">
        <v>552565403</v>
      </c>
      <c r="I23" s="158"/>
      <c r="J23" s="157">
        <v>5230284159</v>
      </c>
      <c r="K23" s="158"/>
      <c r="L23" s="157">
        <v>0</v>
      </c>
      <c r="M23" s="158"/>
      <c r="N23" s="157">
        <v>0</v>
      </c>
      <c r="O23" s="158"/>
      <c r="P23" s="157">
        <v>5230284159</v>
      </c>
      <c r="Q23" s="158"/>
      <c r="R23" s="34"/>
      <c r="S23" s="24">
        <f>+J23-四表!B34</f>
        <v>0</v>
      </c>
    </row>
    <row r="24" spans="2:26" x14ac:dyDescent="0.2">
      <c r="B24" s="148" t="s">
        <v>119</v>
      </c>
      <c r="C24" s="148"/>
      <c r="D24" s="157">
        <v>14859498318</v>
      </c>
      <c r="E24" s="158"/>
      <c r="F24" s="157">
        <v>422595388</v>
      </c>
      <c r="G24" s="158"/>
      <c r="H24" s="157">
        <v>9584983</v>
      </c>
      <c r="I24" s="158"/>
      <c r="J24" s="157">
        <v>15272508723</v>
      </c>
      <c r="K24" s="158"/>
      <c r="L24" s="157">
        <v>9280518118</v>
      </c>
      <c r="M24" s="158"/>
      <c r="N24" s="157">
        <v>638571036</v>
      </c>
      <c r="O24" s="158"/>
      <c r="P24" s="157">
        <v>5991990605</v>
      </c>
      <c r="Q24" s="158"/>
      <c r="R24" s="34"/>
      <c r="S24" s="24">
        <f>+J24-四表!B35</f>
        <v>0</v>
      </c>
      <c r="T24" s="24">
        <f>+L24+四表!B36</f>
        <v>0</v>
      </c>
    </row>
    <row r="25" spans="2:26" x14ac:dyDescent="0.2">
      <c r="B25" s="159" t="s">
        <v>120</v>
      </c>
      <c r="C25" s="160"/>
      <c r="D25" s="157">
        <v>305701483672</v>
      </c>
      <c r="E25" s="158"/>
      <c r="F25" s="157">
        <v>4479938871</v>
      </c>
      <c r="G25" s="158"/>
      <c r="H25" s="157">
        <v>1472929222</v>
      </c>
      <c r="I25" s="158"/>
      <c r="J25" s="157">
        <v>308708493321</v>
      </c>
      <c r="K25" s="158"/>
      <c r="L25" s="157">
        <v>170779388937</v>
      </c>
      <c r="M25" s="158"/>
      <c r="N25" s="157">
        <v>6429924229</v>
      </c>
      <c r="O25" s="158"/>
      <c r="P25" s="157">
        <v>137929104384</v>
      </c>
      <c r="Q25" s="158"/>
      <c r="R25" s="34"/>
      <c r="U25" s="24">
        <f>+P25-四表!B9</f>
        <v>0</v>
      </c>
      <c r="V25" s="24">
        <f>+N25-V26-V27</f>
        <v>0</v>
      </c>
    </row>
    <row r="26" spans="2:26" x14ac:dyDescent="0.2">
      <c r="B26" s="35"/>
      <c r="C26" s="36"/>
      <c r="D26" s="36"/>
      <c r="E26" s="36"/>
      <c r="F26" s="36"/>
      <c r="G26" s="36"/>
      <c r="H26" s="36"/>
      <c r="I26" s="36"/>
      <c r="J26" s="36"/>
      <c r="K26" s="36"/>
      <c r="L26" s="37"/>
      <c r="M26" s="37"/>
      <c r="N26" s="37"/>
      <c r="O26" s="37"/>
      <c r="P26" s="38"/>
      <c r="Q26" s="38"/>
      <c r="R26" s="38"/>
      <c r="U26" s="95" t="s">
        <v>417</v>
      </c>
      <c r="V26" s="96">
        <v>-46578525</v>
      </c>
    </row>
    <row r="27" spans="2:26" x14ac:dyDescent="0.2">
      <c r="C27" s="39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U27" s="95" t="s">
        <v>418</v>
      </c>
      <c r="V27" s="24">
        <f>+四表!J18</f>
        <v>6476502754</v>
      </c>
    </row>
    <row r="28" spans="2:26" ht="16.5" x14ac:dyDescent="0.2">
      <c r="B28" s="41" t="s">
        <v>121</v>
      </c>
      <c r="C28" s="42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R28" s="9" t="s">
        <v>94</v>
      </c>
    </row>
    <row r="29" spans="2:26" x14ac:dyDescent="0.2">
      <c r="B29" s="154" t="s">
        <v>100</v>
      </c>
      <c r="C29" s="154"/>
      <c r="D29" s="154" t="s">
        <v>122</v>
      </c>
      <c r="E29" s="154"/>
      <c r="F29" s="154" t="s">
        <v>123</v>
      </c>
      <c r="G29" s="154"/>
      <c r="H29" s="154" t="s">
        <v>124</v>
      </c>
      <c r="I29" s="154"/>
      <c r="J29" s="154" t="s">
        <v>125</v>
      </c>
      <c r="K29" s="154"/>
      <c r="L29" s="154" t="s">
        <v>126</v>
      </c>
      <c r="M29" s="154"/>
      <c r="N29" s="154" t="s">
        <v>127</v>
      </c>
      <c r="O29" s="154"/>
      <c r="P29" s="154" t="s">
        <v>128</v>
      </c>
      <c r="Q29" s="154"/>
      <c r="R29" s="154" t="s">
        <v>129</v>
      </c>
    </row>
    <row r="30" spans="2:26" x14ac:dyDescent="0.2">
      <c r="B30" s="154"/>
      <c r="C30" s="154"/>
      <c r="D30" s="154"/>
      <c r="E30" s="154"/>
      <c r="F30" s="154"/>
      <c r="G30" s="154"/>
      <c r="H30" s="154"/>
      <c r="I30" s="154"/>
      <c r="J30" s="154"/>
      <c r="K30" s="154"/>
      <c r="L30" s="154"/>
      <c r="M30" s="154"/>
      <c r="N30" s="154"/>
      <c r="O30" s="154"/>
      <c r="P30" s="154"/>
      <c r="Q30" s="154"/>
      <c r="R30" s="154"/>
    </row>
    <row r="31" spans="2:26" x14ac:dyDescent="0.2">
      <c r="B31" s="155" t="s">
        <v>106</v>
      </c>
      <c r="C31" s="156"/>
      <c r="D31" s="141">
        <v>4842013539</v>
      </c>
      <c r="E31" s="142"/>
      <c r="F31" s="141">
        <v>15960063968</v>
      </c>
      <c r="G31" s="142"/>
      <c r="H31" s="141">
        <v>673409785</v>
      </c>
      <c r="I31" s="142"/>
      <c r="J31" s="141">
        <v>4641227477</v>
      </c>
      <c r="K31" s="142"/>
      <c r="L31" s="141">
        <v>4022669192</v>
      </c>
      <c r="M31" s="142"/>
      <c r="N31" s="141">
        <v>2516586098</v>
      </c>
      <c r="O31" s="142"/>
      <c r="P31" s="143">
        <v>8220782712</v>
      </c>
      <c r="Q31" s="144"/>
      <c r="R31" s="100">
        <v>40876752771</v>
      </c>
      <c r="U31" s="97">
        <f>+R31-P8</f>
        <v>0</v>
      </c>
    </row>
    <row r="32" spans="2:26" x14ac:dyDescent="0.2">
      <c r="B32" s="149" t="s">
        <v>117</v>
      </c>
      <c r="C32" s="149"/>
      <c r="D32" s="143">
        <v>1111608196</v>
      </c>
      <c r="E32" s="144"/>
      <c r="F32" s="143">
        <v>4110923555</v>
      </c>
      <c r="G32" s="144"/>
      <c r="H32" s="143">
        <v>281503499</v>
      </c>
      <c r="I32" s="144"/>
      <c r="J32" s="143">
        <v>742127365</v>
      </c>
      <c r="K32" s="144"/>
      <c r="L32" s="143">
        <v>754764752</v>
      </c>
      <c r="M32" s="144"/>
      <c r="N32" s="143">
        <v>148576901</v>
      </c>
      <c r="O32" s="144"/>
      <c r="P32" s="143">
        <v>5688473652</v>
      </c>
      <c r="Q32" s="144"/>
      <c r="R32" s="100">
        <v>12837977920</v>
      </c>
      <c r="U32" s="97">
        <f t="shared" ref="U32:U46" si="0">+R32-P9</f>
        <v>0</v>
      </c>
    </row>
    <row r="33" spans="2:21" x14ac:dyDescent="0.2">
      <c r="B33" s="149" t="s">
        <v>108</v>
      </c>
      <c r="C33" s="149"/>
      <c r="D33" s="143">
        <v>0</v>
      </c>
      <c r="E33" s="144"/>
      <c r="F33" s="143">
        <v>0</v>
      </c>
      <c r="G33" s="144"/>
      <c r="H33" s="143">
        <v>0</v>
      </c>
      <c r="I33" s="144"/>
      <c r="J33" s="143">
        <v>0</v>
      </c>
      <c r="K33" s="144"/>
      <c r="L33" s="143">
        <v>0</v>
      </c>
      <c r="M33" s="144"/>
      <c r="N33" s="143">
        <v>0</v>
      </c>
      <c r="O33" s="144"/>
      <c r="P33" s="143">
        <v>0</v>
      </c>
      <c r="Q33" s="144"/>
      <c r="R33" s="100">
        <v>0</v>
      </c>
      <c r="U33" s="97">
        <f t="shared" si="0"/>
        <v>0</v>
      </c>
    </row>
    <row r="34" spans="2:21" x14ac:dyDescent="0.2">
      <c r="B34" s="148" t="s">
        <v>109</v>
      </c>
      <c r="C34" s="148"/>
      <c r="D34" s="143">
        <v>2186627372</v>
      </c>
      <c r="E34" s="144"/>
      <c r="F34" s="143">
        <v>10528700421</v>
      </c>
      <c r="G34" s="144"/>
      <c r="H34" s="143">
        <v>351635460</v>
      </c>
      <c r="I34" s="144"/>
      <c r="J34" s="143">
        <v>3842793532</v>
      </c>
      <c r="K34" s="144"/>
      <c r="L34" s="143">
        <v>1631942959</v>
      </c>
      <c r="M34" s="144"/>
      <c r="N34" s="143">
        <v>709379560</v>
      </c>
      <c r="O34" s="144"/>
      <c r="P34" s="143">
        <v>2362807832</v>
      </c>
      <c r="Q34" s="144"/>
      <c r="R34" s="100">
        <v>21613887136</v>
      </c>
      <c r="U34" s="97">
        <f t="shared" si="0"/>
        <v>0</v>
      </c>
    </row>
    <row r="35" spans="2:21" x14ac:dyDescent="0.2">
      <c r="B35" s="149" t="s">
        <v>110</v>
      </c>
      <c r="C35" s="149"/>
      <c r="D35" s="143">
        <v>1543777971</v>
      </c>
      <c r="E35" s="144"/>
      <c r="F35" s="143">
        <v>870723692</v>
      </c>
      <c r="G35" s="144"/>
      <c r="H35" s="143">
        <v>36552826</v>
      </c>
      <c r="I35" s="144"/>
      <c r="J35" s="143">
        <v>1460580</v>
      </c>
      <c r="K35" s="144"/>
      <c r="L35" s="143">
        <v>1478875481</v>
      </c>
      <c r="M35" s="144"/>
      <c r="N35" s="143">
        <v>184970637</v>
      </c>
      <c r="O35" s="144"/>
      <c r="P35" s="143">
        <v>138231228</v>
      </c>
      <c r="Q35" s="144"/>
      <c r="R35" s="100">
        <v>4254592415</v>
      </c>
      <c r="U35" s="97">
        <f t="shared" si="0"/>
        <v>0</v>
      </c>
    </row>
    <row r="36" spans="2:21" x14ac:dyDescent="0.2">
      <c r="B36" s="152" t="s">
        <v>111</v>
      </c>
      <c r="C36" s="152"/>
      <c r="D36" s="143">
        <v>0</v>
      </c>
      <c r="E36" s="144"/>
      <c r="F36" s="143">
        <v>0</v>
      </c>
      <c r="G36" s="144"/>
      <c r="H36" s="143">
        <v>0</v>
      </c>
      <c r="I36" s="144"/>
      <c r="J36" s="143">
        <v>0</v>
      </c>
      <c r="K36" s="144"/>
      <c r="L36" s="143">
        <v>0</v>
      </c>
      <c r="M36" s="144"/>
      <c r="N36" s="143">
        <v>0</v>
      </c>
      <c r="O36" s="144"/>
      <c r="P36" s="143">
        <v>0</v>
      </c>
      <c r="Q36" s="144"/>
      <c r="R36" s="100">
        <v>0</v>
      </c>
      <c r="U36" s="97">
        <f t="shared" si="0"/>
        <v>0</v>
      </c>
    </row>
    <row r="37" spans="2:21" x14ac:dyDescent="0.2">
      <c r="B37" s="153" t="s">
        <v>112</v>
      </c>
      <c r="C37" s="153"/>
      <c r="D37" s="143">
        <v>0</v>
      </c>
      <c r="E37" s="144"/>
      <c r="F37" s="143">
        <v>0</v>
      </c>
      <c r="G37" s="144"/>
      <c r="H37" s="143">
        <v>0</v>
      </c>
      <c r="I37" s="144"/>
      <c r="J37" s="143">
        <v>0</v>
      </c>
      <c r="K37" s="144"/>
      <c r="L37" s="143">
        <v>0</v>
      </c>
      <c r="M37" s="144"/>
      <c r="N37" s="143">
        <v>0</v>
      </c>
      <c r="O37" s="144"/>
      <c r="P37" s="143">
        <v>0</v>
      </c>
      <c r="Q37" s="144"/>
      <c r="R37" s="100">
        <v>0</v>
      </c>
      <c r="U37" s="97">
        <f t="shared" si="0"/>
        <v>0</v>
      </c>
    </row>
    <row r="38" spans="2:21" x14ac:dyDescent="0.2">
      <c r="B38" s="152" t="s">
        <v>113</v>
      </c>
      <c r="C38" s="152"/>
      <c r="D38" s="143">
        <v>0</v>
      </c>
      <c r="E38" s="144"/>
      <c r="F38" s="143">
        <v>0</v>
      </c>
      <c r="G38" s="144"/>
      <c r="H38" s="143">
        <v>0</v>
      </c>
      <c r="I38" s="144"/>
      <c r="J38" s="143">
        <v>0</v>
      </c>
      <c r="K38" s="144"/>
      <c r="L38" s="143">
        <v>0</v>
      </c>
      <c r="M38" s="144"/>
      <c r="N38" s="143">
        <v>0</v>
      </c>
      <c r="O38" s="144"/>
      <c r="P38" s="143">
        <v>0</v>
      </c>
      <c r="Q38" s="144"/>
      <c r="R38" s="100">
        <v>0</v>
      </c>
      <c r="U38" s="97">
        <f t="shared" si="0"/>
        <v>0</v>
      </c>
    </row>
    <row r="39" spans="2:21" x14ac:dyDescent="0.2">
      <c r="B39" s="149" t="s">
        <v>114</v>
      </c>
      <c r="C39" s="149"/>
      <c r="D39" s="143">
        <v>0</v>
      </c>
      <c r="E39" s="144"/>
      <c r="F39" s="143">
        <v>0</v>
      </c>
      <c r="G39" s="144"/>
      <c r="H39" s="143">
        <v>0</v>
      </c>
      <c r="I39" s="144"/>
      <c r="J39" s="143">
        <v>0</v>
      </c>
      <c r="K39" s="144"/>
      <c r="L39" s="143">
        <v>0</v>
      </c>
      <c r="M39" s="144"/>
      <c r="N39" s="143">
        <v>0</v>
      </c>
      <c r="O39" s="144"/>
      <c r="P39" s="143">
        <v>0</v>
      </c>
      <c r="Q39" s="144"/>
      <c r="R39" s="100">
        <v>0</v>
      </c>
      <c r="U39" s="97">
        <f t="shared" si="0"/>
        <v>0</v>
      </c>
    </row>
    <row r="40" spans="2:21" x14ac:dyDescent="0.2">
      <c r="B40" s="149" t="s">
        <v>115</v>
      </c>
      <c r="C40" s="149"/>
      <c r="D40" s="143">
        <v>0</v>
      </c>
      <c r="E40" s="144"/>
      <c r="F40" s="143">
        <v>449716300</v>
      </c>
      <c r="G40" s="144"/>
      <c r="H40" s="143">
        <v>3718000</v>
      </c>
      <c r="I40" s="144"/>
      <c r="J40" s="143">
        <v>54846000</v>
      </c>
      <c r="K40" s="144"/>
      <c r="L40" s="143">
        <v>157086000</v>
      </c>
      <c r="M40" s="144"/>
      <c r="N40" s="143">
        <v>1473659000</v>
      </c>
      <c r="O40" s="144"/>
      <c r="P40" s="143">
        <v>31270000</v>
      </c>
      <c r="Q40" s="144"/>
      <c r="R40" s="100">
        <v>2170295300</v>
      </c>
      <c r="U40" s="97">
        <f t="shared" si="0"/>
        <v>0</v>
      </c>
    </row>
    <row r="41" spans="2:21" x14ac:dyDescent="0.2">
      <c r="B41" s="150" t="s">
        <v>116</v>
      </c>
      <c r="C41" s="151"/>
      <c r="D41" s="141">
        <v>87998269526</v>
      </c>
      <c r="E41" s="142"/>
      <c r="F41" s="141">
        <v>590374158</v>
      </c>
      <c r="G41" s="142"/>
      <c r="H41" s="141">
        <v>6225560</v>
      </c>
      <c r="I41" s="142"/>
      <c r="J41" s="141">
        <v>6043647</v>
      </c>
      <c r="K41" s="142"/>
      <c r="L41" s="141">
        <v>2178917812</v>
      </c>
      <c r="M41" s="142"/>
      <c r="N41" s="141">
        <v>274082691</v>
      </c>
      <c r="O41" s="142"/>
      <c r="P41" s="143">
        <v>6447614</v>
      </c>
      <c r="Q41" s="144"/>
      <c r="R41" s="100">
        <v>91060361008</v>
      </c>
      <c r="U41" s="97">
        <f t="shared" si="0"/>
        <v>0</v>
      </c>
    </row>
    <row r="42" spans="2:21" x14ac:dyDescent="0.2">
      <c r="B42" s="149" t="s">
        <v>117</v>
      </c>
      <c r="C42" s="149"/>
      <c r="D42" s="143">
        <v>3130077067</v>
      </c>
      <c r="E42" s="144"/>
      <c r="F42" s="143">
        <v>153009607</v>
      </c>
      <c r="G42" s="144"/>
      <c r="H42" s="143">
        <v>0</v>
      </c>
      <c r="I42" s="144"/>
      <c r="J42" s="143">
        <v>6043646</v>
      </c>
      <c r="K42" s="144"/>
      <c r="L42" s="143">
        <v>1838998476</v>
      </c>
      <c r="M42" s="144"/>
      <c r="N42" s="143">
        <v>13613949</v>
      </c>
      <c r="O42" s="144"/>
      <c r="P42" s="143">
        <v>6447614</v>
      </c>
      <c r="Q42" s="144"/>
      <c r="R42" s="100">
        <v>5148190359</v>
      </c>
      <c r="U42" s="97">
        <f t="shared" si="0"/>
        <v>0</v>
      </c>
    </row>
    <row r="43" spans="2:21" x14ac:dyDescent="0.2">
      <c r="B43" s="149" t="s">
        <v>118</v>
      </c>
      <c r="C43" s="149"/>
      <c r="D43" s="143">
        <v>1515334145</v>
      </c>
      <c r="E43" s="144"/>
      <c r="F43" s="143">
        <v>192567427</v>
      </c>
      <c r="G43" s="144"/>
      <c r="H43" s="143">
        <v>0</v>
      </c>
      <c r="I43" s="144"/>
      <c r="J43" s="143">
        <v>0</v>
      </c>
      <c r="K43" s="144"/>
      <c r="L43" s="143">
        <v>24218862</v>
      </c>
      <c r="M43" s="144"/>
      <c r="N43" s="143">
        <v>1</v>
      </c>
      <c r="O43" s="144"/>
      <c r="P43" s="143">
        <v>0</v>
      </c>
      <c r="Q43" s="144"/>
      <c r="R43" s="100">
        <v>1732120435</v>
      </c>
      <c r="U43" s="97">
        <f t="shared" si="0"/>
        <v>0</v>
      </c>
    </row>
    <row r="44" spans="2:21" x14ac:dyDescent="0.2">
      <c r="B44" s="148" t="s">
        <v>110</v>
      </c>
      <c r="C44" s="148"/>
      <c r="D44" s="143">
        <v>78126589155</v>
      </c>
      <c r="E44" s="144"/>
      <c r="F44" s="143">
        <v>244797124</v>
      </c>
      <c r="G44" s="144"/>
      <c r="H44" s="143">
        <v>6225560</v>
      </c>
      <c r="I44" s="144"/>
      <c r="J44" s="143">
        <v>1</v>
      </c>
      <c r="K44" s="144"/>
      <c r="L44" s="143">
        <v>311685474</v>
      </c>
      <c r="M44" s="144"/>
      <c r="N44" s="143">
        <v>260468741</v>
      </c>
      <c r="O44" s="144"/>
      <c r="P44" s="143">
        <v>0</v>
      </c>
      <c r="Q44" s="144"/>
      <c r="R44" s="100">
        <v>78949766055</v>
      </c>
      <c r="U44" s="97">
        <f t="shared" si="0"/>
        <v>0</v>
      </c>
    </row>
    <row r="45" spans="2:21" x14ac:dyDescent="0.2">
      <c r="B45" s="149" t="s">
        <v>114</v>
      </c>
      <c r="C45" s="149"/>
      <c r="D45" s="143">
        <v>0</v>
      </c>
      <c r="E45" s="144"/>
      <c r="F45" s="143">
        <v>0</v>
      </c>
      <c r="G45" s="144"/>
      <c r="H45" s="143">
        <v>0</v>
      </c>
      <c r="I45" s="144"/>
      <c r="J45" s="143">
        <v>0</v>
      </c>
      <c r="K45" s="144"/>
      <c r="L45" s="143">
        <v>0</v>
      </c>
      <c r="M45" s="144"/>
      <c r="N45" s="143">
        <v>0</v>
      </c>
      <c r="O45" s="144"/>
      <c r="P45" s="143">
        <v>0</v>
      </c>
      <c r="Q45" s="144"/>
      <c r="R45" s="100">
        <v>0</v>
      </c>
      <c r="U45" s="97">
        <f t="shared" si="0"/>
        <v>0</v>
      </c>
    </row>
    <row r="46" spans="2:21" x14ac:dyDescent="0.2">
      <c r="B46" s="148" t="s">
        <v>115</v>
      </c>
      <c r="C46" s="148"/>
      <c r="D46" s="143">
        <v>5226269159</v>
      </c>
      <c r="E46" s="144"/>
      <c r="F46" s="143">
        <v>0</v>
      </c>
      <c r="G46" s="144"/>
      <c r="H46" s="143">
        <v>0</v>
      </c>
      <c r="I46" s="144"/>
      <c r="J46" s="143">
        <v>0</v>
      </c>
      <c r="K46" s="144"/>
      <c r="L46" s="143">
        <v>4015000</v>
      </c>
      <c r="M46" s="144"/>
      <c r="N46" s="143">
        <v>0</v>
      </c>
      <c r="O46" s="144"/>
      <c r="P46" s="143">
        <v>0</v>
      </c>
      <c r="Q46" s="144"/>
      <c r="R46" s="100">
        <v>5230284159</v>
      </c>
      <c r="U46" s="97">
        <f t="shared" si="0"/>
        <v>0</v>
      </c>
    </row>
    <row r="47" spans="2:21" x14ac:dyDescent="0.2">
      <c r="B47" s="146" t="s">
        <v>119</v>
      </c>
      <c r="C47" s="147"/>
      <c r="D47" s="143">
        <v>3525684038</v>
      </c>
      <c r="E47" s="144"/>
      <c r="F47" s="143">
        <v>203771184</v>
      </c>
      <c r="G47" s="144"/>
      <c r="H47" s="143">
        <v>58883762</v>
      </c>
      <c r="I47" s="144"/>
      <c r="J47" s="143">
        <v>1899565848</v>
      </c>
      <c r="K47" s="144"/>
      <c r="L47" s="143">
        <v>17282003</v>
      </c>
      <c r="M47" s="144"/>
      <c r="N47" s="143">
        <v>94615435</v>
      </c>
      <c r="O47" s="144"/>
      <c r="P47" s="143">
        <v>192188335</v>
      </c>
      <c r="Q47" s="144"/>
      <c r="R47" s="100">
        <v>5991990605</v>
      </c>
      <c r="U47" s="97">
        <f>+R47-P24</f>
        <v>0</v>
      </c>
    </row>
    <row r="48" spans="2:21" ht="13.5" customHeight="1" x14ac:dyDescent="0.2">
      <c r="B48" s="145" t="s">
        <v>129</v>
      </c>
      <c r="C48" s="145"/>
      <c r="D48" s="141">
        <v>96365967103</v>
      </c>
      <c r="E48" s="142"/>
      <c r="F48" s="141">
        <v>16754209310</v>
      </c>
      <c r="G48" s="142"/>
      <c r="H48" s="141">
        <v>738519107</v>
      </c>
      <c r="I48" s="142"/>
      <c r="J48" s="141">
        <v>6546836972</v>
      </c>
      <c r="K48" s="142"/>
      <c r="L48" s="141">
        <v>6218869007</v>
      </c>
      <c r="M48" s="142"/>
      <c r="N48" s="141">
        <v>2885284224</v>
      </c>
      <c r="O48" s="142"/>
      <c r="P48" s="143">
        <v>8419418661</v>
      </c>
      <c r="Q48" s="144"/>
      <c r="R48" s="100">
        <v>137929104384</v>
      </c>
      <c r="U48" s="97">
        <f>+R48-P25</f>
        <v>0</v>
      </c>
    </row>
  </sheetData>
  <mergeCells count="309">
    <mergeCell ref="A1:E1"/>
    <mergeCell ref="A3:G3"/>
    <mergeCell ref="A4:R4"/>
    <mergeCell ref="B5:R5"/>
    <mergeCell ref="N7:O7"/>
    <mergeCell ref="P7:Q7"/>
    <mergeCell ref="B8:C8"/>
    <mergeCell ref="D8:E8"/>
    <mergeCell ref="F8:G8"/>
    <mergeCell ref="H8:I8"/>
    <mergeCell ref="J8:K8"/>
    <mergeCell ref="L8:M8"/>
    <mergeCell ref="N8:O8"/>
    <mergeCell ref="P8:Q8"/>
    <mergeCell ref="B7:C7"/>
    <mergeCell ref="D7:E7"/>
    <mergeCell ref="F7:G7"/>
    <mergeCell ref="H7:I7"/>
    <mergeCell ref="J7:K7"/>
    <mergeCell ref="L7:M7"/>
    <mergeCell ref="N9:O9"/>
    <mergeCell ref="P9:Q9"/>
    <mergeCell ref="B10:C10"/>
    <mergeCell ref="D10:E10"/>
    <mergeCell ref="F10:G10"/>
    <mergeCell ref="H10:I10"/>
    <mergeCell ref="J10:K10"/>
    <mergeCell ref="L10:M10"/>
    <mergeCell ref="N10:O10"/>
    <mergeCell ref="P10:Q10"/>
    <mergeCell ref="B9:C9"/>
    <mergeCell ref="D9:E9"/>
    <mergeCell ref="F9:G9"/>
    <mergeCell ref="H9:I9"/>
    <mergeCell ref="J9:K9"/>
    <mergeCell ref="L9:M9"/>
    <mergeCell ref="N11:O11"/>
    <mergeCell ref="P11:Q11"/>
    <mergeCell ref="B12:C12"/>
    <mergeCell ref="D12:E12"/>
    <mergeCell ref="F12:G12"/>
    <mergeCell ref="H12:I12"/>
    <mergeCell ref="J12:K12"/>
    <mergeCell ref="L12:M12"/>
    <mergeCell ref="N12:O12"/>
    <mergeCell ref="P12:Q12"/>
    <mergeCell ref="B11:C11"/>
    <mergeCell ref="D11:E11"/>
    <mergeCell ref="F11:G11"/>
    <mergeCell ref="H11:I11"/>
    <mergeCell ref="J11:K11"/>
    <mergeCell ref="L11:M11"/>
    <mergeCell ref="N13:O13"/>
    <mergeCell ref="P13:Q13"/>
    <mergeCell ref="B14:C14"/>
    <mergeCell ref="D14:E14"/>
    <mergeCell ref="F14:G14"/>
    <mergeCell ref="H14:I14"/>
    <mergeCell ref="J14:K14"/>
    <mergeCell ref="L14:M14"/>
    <mergeCell ref="N14:O14"/>
    <mergeCell ref="P14:Q14"/>
    <mergeCell ref="B13:C13"/>
    <mergeCell ref="D13:E13"/>
    <mergeCell ref="F13:G13"/>
    <mergeCell ref="H13:I13"/>
    <mergeCell ref="J13:K13"/>
    <mergeCell ref="L13:M13"/>
    <mergeCell ref="N15:O15"/>
    <mergeCell ref="P15:Q15"/>
    <mergeCell ref="B16:C16"/>
    <mergeCell ref="D16:E16"/>
    <mergeCell ref="F16:G16"/>
    <mergeCell ref="H16:I16"/>
    <mergeCell ref="J16:K16"/>
    <mergeCell ref="L16:M16"/>
    <mergeCell ref="N16:O16"/>
    <mergeCell ref="P16:Q16"/>
    <mergeCell ref="B15:C15"/>
    <mergeCell ref="D15:E15"/>
    <mergeCell ref="F15:G15"/>
    <mergeCell ref="H15:I15"/>
    <mergeCell ref="J15:K15"/>
    <mergeCell ref="L15:M15"/>
    <mergeCell ref="N17:O17"/>
    <mergeCell ref="P17:Q17"/>
    <mergeCell ref="B18:C18"/>
    <mergeCell ref="D18:E18"/>
    <mergeCell ref="F18:G18"/>
    <mergeCell ref="H18:I18"/>
    <mergeCell ref="J18:K18"/>
    <mergeCell ref="L18:M18"/>
    <mergeCell ref="N18:O18"/>
    <mergeCell ref="P18:Q18"/>
    <mergeCell ref="B17:C17"/>
    <mergeCell ref="D17:E17"/>
    <mergeCell ref="F17:G17"/>
    <mergeCell ref="H17:I17"/>
    <mergeCell ref="J17:K17"/>
    <mergeCell ref="L17:M17"/>
    <mergeCell ref="N19:O19"/>
    <mergeCell ref="P19:Q19"/>
    <mergeCell ref="B20:C20"/>
    <mergeCell ref="D20:E20"/>
    <mergeCell ref="F20:G20"/>
    <mergeCell ref="H20:I20"/>
    <mergeCell ref="J20:K20"/>
    <mergeCell ref="L20:M20"/>
    <mergeCell ref="N20:O20"/>
    <mergeCell ref="P20:Q20"/>
    <mergeCell ref="B19:C19"/>
    <mergeCell ref="D19:E19"/>
    <mergeCell ref="F19:G19"/>
    <mergeCell ref="H19:I19"/>
    <mergeCell ref="J19:K19"/>
    <mergeCell ref="L19:M19"/>
    <mergeCell ref="N21:O21"/>
    <mergeCell ref="P21:Q21"/>
    <mergeCell ref="B22:C22"/>
    <mergeCell ref="D22:E22"/>
    <mergeCell ref="F22:G22"/>
    <mergeCell ref="H22:I22"/>
    <mergeCell ref="J22:K22"/>
    <mergeCell ref="L22:M22"/>
    <mergeCell ref="N22:O22"/>
    <mergeCell ref="P22:Q22"/>
    <mergeCell ref="B21:C21"/>
    <mergeCell ref="D21:E21"/>
    <mergeCell ref="F21:G21"/>
    <mergeCell ref="H21:I21"/>
    <mergeCell ref="J21:K21"/>
    <mergeCell ref="L21:M21"/>
    <mergeCell ref="N23:O23"/>
    <mergeCell ref="P23:Q23"/>
    <mergeCell ref="B24:C24"/>
    <mergeCell ref="D24:E24"/>
    <mergeCell ref="F24:G24"/>
    <mergeCell ref="H24:I24"/>
    <mergeCell ref="J24:K24"/>
    <mergeCell ref="L24:M24"/>
    <mergeCell ref="N24:O24"/>
    <mergeCell ref="P24:Q24"/>
    <mergeCell ref="B23:C23"/>
    <mergeCell ref="D23:E23"/>
    <mergeCell ref="F23:G23"/>
    <mergeCell ref="H23:I23"/>
    <mergeCell ref="J23:K23"/>
    <mergeCell ref="L23:M23"/>
    <mergeCell ref="N25:O25"/>
    <mergeCell ref="P25:Q25"/>
    <mergeCell ref="B29:C30"/>
    <mergeCell ref="D29:E30"/>
    <mergeCell ref="F29:G30"/>
    <mergeCell ref="H29:I30"/>
    <mergeCell ref="J29:K30"/>
    <mergeCell ref="L29:M30"/>
    <mergeCell ref="N29:O30"/>
    <mergeCell ref="P29:Q30"/>
    <mergeCell ref="B25:C25"/>
    <mergeCell ref="D25:E25"/>
    <mergeCell ref="F25:G25"/>
    <mergeCell ref="H25:I25"/>
    <mergeCell ref="J25:K25"/>
    <mergeCell ref="L25:M25"/>
    <mergeCell ref="R29:R30"/>
    <mergeCell ref="B31:C31"/>
    <mergeCell ref="D31:E31"/>
    <mergeCell ref="F31:G31"/>
    <mergeCell ref="H31:I31"/>
    <mergeCell ref="J31:K31"/>
    <mergeCell ref="L31:M31"/>
    <mergeCell ref="N31:O31"/>
    <mergeCell ref="P31:Q31"/>
    <mergeCell ref="N32:O32"/>
    <mergeCell ref="P32:Q32"/>
    <mergeCell ref="B33:C33"/>
    <mergeCell ref="D33:E33"/>
    <mergeCell ref="F33:G33"/>
    <mergeCell ref="H33:I33"/>
    <mergeCell ref="J33:K33"/>
    <mergeCell ref="L33:M33"/>
    <mergeCell ref="N33:O33"/>
    <mergeCell ref="P33:Q33"/>
    <mergeCell ref="B32:C32"/>
    <mergeCell ref="D32:E32"/>
    <mergeCell ref="F32:G32"/>
    <mergeCell ref="H32:I32"/>
    <mergeCell ref="J32:K32"/>
    <mergeCell ref="L32:M32"/>
    <mergeCell ref="N34:O34"/>
    <mergeCell ref="P34:Q34"/>
    <mergeCell ref="B35:C35"/>
    <mergeCell ref="D35:E35"/>
    <mergeCell ref="F35:G35"/>
    <mergeCell ref="H35:I35"/>
    <mergeCell ref="J35:K35"/>
    <mergeCell ref="L35:M35"/>
    <mergeCell ref="N35:O35"/>
    <mergeCell ref="P35:Q35"/>
    <mergeCell ref="B34:C34"/>
    <mergeCell ref="D34:E34"/>
    <mergeCell ref="F34:G34"/>
    <mergeCell ref="H34:I34"/>
    <mergeCell ref="J34:K34"/>
    <mergeCell ref="L34:M34"/>
    <mergeCell ref="N36:O36"/>
    <mergeCell ref="P36:Q36"/>
    <mergeCell ref="B37:C37"/>
    <mergeCell ref="D37:E37"/>
    <mergeCell ref="F37:G37"/>
    <mergeCell ref="H37:I37"/>
    <mergeCell ref="J37:K37"/>
    <mergeCell ref="L37:M37"/>
    <mergeCell ref="N37:O37"/>
    <mergeCell ref="P37:Q37"/>
    <mergeCell ref="B36:C36"/>
    <mergeCell ref="D36:E36"/>
    <mergeCell ref="F36:G36"/>
    <mergeCell ref="H36:I36"/>
    <mergeCell ref="J36:K36"/>
    <mergeCell ref="L36:M36"/>
    <mergeCell ref="N38:O38"/>
    <mergeCell ref="P38:Q38"/>
    <mergeCell ref="B39:C39"/>
    <mergeCell ref="D39:E39"/>
    <mergeCell ref="F39:G39"/>
    <mergeCell ref="H39:I39"/>
    <mergeCell ref="J39:K39"/>
    <mergeCell ref="L39:M39"/>
    <mergeCell ref="N39:O39"/>
    <mergeCell ref="P39:Q39"/>
    <mergeCell ref="B38:C38"/>
    <mergeCell ref="D38:E38"/>
    <mergeCell ref="F38:G38"/>
    <mergeCell ref="H38:I38"/>
    <mergeCell ref="J38:K38"/>
    <mergeCell ref="L38:M38"/>
    <mergeCell ref="N40:O40"/>
    <mergeCell ref="P40:Q40"/>
    <mergeCell ref="B41:C41"/>
    <mergeCell ref="D41:E41"/>
    <mergeCell ref="F41:G41"/>
    <mergeCell ref="H41:I41"/>
    <mergeCell ref="J41:K41"/>
    <mergeCell ref="L41:M41"/>
    <mergeCell ref="N41:O41"/>
    <mergeCell ref="P41:Q41"/>
    <mergeCell ref="B40:C40"/>
    <mergeCell ref="D40:E40"/>
    <mergeCell ref="F40:G40"/>
    <mergeCell ref="H40:I40"/>
    <mergeCell ref="J40:K40"/>
    <mergeCell ref="L40:M40"/>
    <mergeCell ref="N42:O42"/>
    <mergeCell ref="P42:Q42"/>
    <mergeCell ref="B43:C43"/>
    <mergeCell ref="D43:E43"/>
    <mergeCell ref="F43:G43"/>
    <mergeCell ref="H43:I43"/>
    <mergeCell ref="J43:K43"/>
    <mergeCell ref="L43:M43"/>
    <mergeCell ref="N43:O43"/>
    <mergeCell ref="P43:Q43"/>
    <mergeCell ref="B42:C42"/>
    <mergeCell ref="D42:E42"/>
    <mergeCell ref="F42:G42"/>
    <mergeCell ref="H42:I42"/>
    <mergeCell ref="J42:K42"/>
    <mergeCell ref="L42:M42"/>
    <mergeCell ref="N44:O44"/>
    <mergeCell ref="P44:Q44"/>
    <mergeCell ref="B45:C45"/>
    <mergeCell ref="D45:E45"/>
    <mergeCell ref="F45:G45"/>
    <mergeCell ref="H45:I45"/>
    <mergeCell ref="J45:K45"/>
    <mergeCell ref="L45:M45"/>
    <mergeCell ref="N45:O45"/>
    <mergeCell ref="P45:Q45"/>
    <mergeCell ref="B44:C44"/>
    <mergeCell ref="D44:E44"/>
    <mergeCell ref="F44:G44"/>
    <mergeCell ref="H44:I44"/>
    <mergeCell ref="J44:K44"/>
    <mergeCell ref="L44:M44"/>
    <mergeCell ref="N48:O48"/>
    <mergeCell ref="P48:Q48"/>
    <mergeCell ref="B48:C48"/>
    <mergeCell ref="D48:E48"/>
    <mergeCell ref="F48:G48"/>
    <mergeCell ref="H48:I48"/>
    <mergeCell ref="J48:K48"/>
    <mergeCell ref="L48:M48"/>
    <mergeCell ref="N46:O46"/>
    <mergeCell ref="P46:Q46"/>
    <mergeCell ref="B47:C47"/>
    <mergeCell ref="D47:E47"/>
    <mergeCell ref="F47:G47"/>
    <mergeCell ref="H47:I47"/>
    <mergeCell ref="J47:K47"/>
    <mergeCell ref="L47:M47"/>
    <mergeCell ref="N47:O47"/>
    <mergeCell ref="P47:Q47"/>
    <mergeCell ref="B46:C46"/>
    <mergeCell ref="D46:E46"/>
    <mergeCell ref="F46:G46"/>
    <mergeCell ref="H46:I46"/>
    <mergeCell ref="J46:K46"/>
    <mergeCell ref="L46:M46"/>
  </mergeCells>
  <phoneticPr fontId="3"/>
  <pageMargins left="0.78740157480314965" right="0.39370078740157483" top="0.6692913385826772" bottom="0.19685039370078741" header="0.19685039370078741" footer="0.19685039370078741"/>
  <pageSetup paperSize="9" scale="8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CCFFCC"/>
    <pageSetUpPr fitToPage="1"/>
  </sheetPr>
  <dimension ref="A1:N39"/>
  <sheetViews>
    <sheetView view="pageBreakPreview" topLeftCell="E7" zoomScale="90" zoomScaleNormal="100" zoomScaleSheetLayoutView="90" workbookViewId="0">
      <selection activeCell="M15" sqref="M15"/>
    </sheetView>
  </sheetViews>
  <sheetFormatPr defaultColWidth="8.90625" defaultRowHeight="11" x14ac:dyDescent="0.2"/>
  <cols>
    <col min="1" max="1" width="36.90625" style="7" customWidth="1"/>
    <col min="2" max="11" width="15.36328125" style="7" customWidth="1"/>
    <col min="12" max="12" width="8.90625" style="7"/>
    <col min="13" max="13" width="11.08984375" style="7" bestFit="1" customWidth="1"/>
    <col min="14" max="14" width="11" style="7" customWidth="1"/>
    <col min="15" max="16384" width="8.90625" style="7"/>
  </cols>
  <sheetData>
    <row r="1" spans="1:14" ht="14" x14ac:dyDescent="0.2">
      <c r="A1" s="43" t="s">
        <v>130</v>
      </c>
      <c r="J1" s="49"/>
      <c r="K1" s="9" t="str">
        <f>"自治体名："&amp;基礎情報!C2</f>
        <v>自治体名：常陸太田市　全体会計</v>
      </c>
    </row>
    <row r="2" spans="1:14" ht="13" x14ac:dyDescent="0.2">
      <c r="A2" s="8"/>
      <c r="J2" s="49"/>
      <c r="K2" s="9" t="str">
        <f>"年度：令和"&amp;基礎情報!C3&amp;"年度"</f>
        <v>年度：令和6年度</v>
      </c>
    </row>
    <row r="4" spans="1:14" ht="13" x14ac:dyDescent="0.2">
      <c r="A4" s="5" t="s">
        <v>0</v>
      </c>
      <c r="H4" s="9" t="s">
        <v>94</v>
      </c>
    </row>
    <row r="5" spans="1:14" ht="37.5" customHeight="1" x14ac:dyDescent="0.2">
      <c r="A5" s="3" t="s">
        <v>1</v>
      </c>
      <c r="B5" s="1" t="s">
        <v>2</v>
      </c>
      <c r="C5" s="1" t="s">
        <v>3</v>
      </c>
      <c r="D5" s="1" t="s">
        <v>4</v>
      </c>
      <c r="E5" s="1" t="s">
        <v>5</v>
      </c>
      <c r="F5" s="1" t="s">
        <v>6</v>
      </c>
      <c r="G5" s="1" t="s">
        <v>7</v>
      </c>
      <c r="H5" s="1" t="s">
        <v>8</v>
      </c>
    </row>
    <row r="6" spans="1:14" ht="18" customHeight="1" x14ac:dyDescent="0.2">
      <c r="A6" s="4"/>
      <c r="B6" s="2"/>
      <c r="C6" s="2"/>
      <c r="D6" s="2"/>
      <c r="E6" s="2"/>
      <c r="F6" s="2"/>
      <c r="G6" s="2"/>
      <c r="H6" s="2"/>
    </row>
    <row r="7" spans="1:14" ht="18" customHeight="1" x14ac:dyDescent="0.2">
      <c r="A7" s="4"/>
      <c r="B7" s="2"/>
      <c r="C7" s="2"/>
      <c r="D7" s="2"/>
      <c r="E7" s="2"/>
      <c r="F7" s="2"/>
      <c r="G7" s="2"/>
      <c r="H7" s="2"/>
    </row>
    <row r="8" spans="1:14" ht="18" customHeight="1" x14ac:dyDescent="0.2">
      <c r="A8" s="6" t="s">
        <v>9</v>
      </c>
      <c r="B8" s="2"/>
      <c r="C8" s="2"/>
      <c r="D8" s="2"/>
      <c r="E8" s="2"/>
      <c r="F8" s="2"/>
      <c r="G8" s="2"/>
      <c r="H8" s="2"/>
      <c r="L8" s="7" t="s">
        <v>380</v>
      </c>
      <c r="M8" s="7">
        <f>+四表!B42</f>
        <v>0</v>
      </c>
      <c r="N8" s="7">
        <f>+D8-M8</f>
        <v>0</v>
      </c>
    </row>
    <row r="10" spans="1:14" ht="13" x14ac:dyDescent="0.2">
      <c r="A10" s="5" t="s">
        <v>10</v>
      </c>
      <c r="J10" s="9" t="s">
        <v>94</v>
      </c>
    </row>
    <row r="11" spans="1:14" ht="37.5" customHeight="1" x14ac:dyDescent="0.2">
      <c r="A11" s="3" t="s">
        <v>11</v>
      </c>
      <c r="B11" s="1" t="s">
        <v>12</v>
      </c>
      <c r="C11" s="1" t="s">
        <v>13</v>
      </c>
      <c r="D11" s="1" t="s">
        <v>14</v>
      </c>
      <c r="E11" s="1" t="s">
        <v>15</v>
      </c>
      <c r="F11" s="1" t="s">
        <v>16</v>
      </c>
      <c r="G11" s="1" t="s">
        <v>17</v>
      </c>
      <c r="H11" s="1" t="s">
        <v>18</v>
      </c>
      <c r="I11" s="1" t="s">
        <v>19</v>
      </c>
      <c r="J11" s="1" t="s">
        <v>8</v>
      </c>
    </row>
    <row r="12" spans="1:14" ht="18" customHeight="1" x14ac:dyDescent="0.2">
      <c r="A12" s="4" t="s">
        <v>506</v>
      </c>
      <c r="B12" s="2">
        <v>10000000</v>
      </c>
      <c r="C12" s="2">
        <v>36699526</v>
      </c>
      <c r="D12" s="2">
        <v>48322725</v>
      </c>
      <c r="E12" s="2">
        <f t="shared" ref="E12:E14" si="0">C12-D12</f>
        <v>-11623199</v>
      </c>
      <c r="F12" s="2">
        <v>20000000</v>
      </c>
      <c r="G12" s="20">
        <f t="shared" ref="G12:G14" si="1">IFERROR(B12/F12,0)</f>
        <v>0.5</v>
      </c>
      <c r="H12" s="2">
        <f t="shared" ref="H12:H14" si="2">+E12*G12</f>
        <v>-5811599.5</v>
      </c>
      <c r="I12" s="2">
        <v>10000000</v>
      </c>
      <c r="J12" s="2">
        <v>10000000</v>
      </c>
    </row>
    <row r="13" spans="1:14" ht="18" customHeight="1" x14ac:dyDescent="0.2">
      <c r="A13" s="4" t="s">
        <v>507</v>
      </c>
      <c r="B13" s="2">
        <v>100000000</v>
      </c>
      <c r="C13" s="2">
        <v>166573890</v>
      </c>
      <c r="D13" s="2">
        <v>31865768</v>
      </c>
      <c r="E13" s="2">
        <f t="shared" si="0"/>
        <v>134708122</v>
      </c>
      <c r="F13" s="2">
        <v>135600000</v>
      </c>
      <c r="G13" s="20">
        <f t="shared" si="1"/>
        <v>0.73746312684365778</v>
      </c>
      <c r="H13" s="2">
        <f t="shared" si="2"/>
        <v>99342272.861356929</v>
      </c>
      <c r="I13" s="2">
        <v>0</v>
      </c>
      <c r="J13" s="2">
        <v>100000000</v>
      </c>
    </row>
    <row r="14" spans="1:14" ht="18" customHeight="1" x14ac:dyDescent="0.2">
      <c r="A14" s="4" t="s">
        <v>508</v>
      </c>
      <c r="B14" s="2">
        <v>30500000</v>
      </c>
      <c r="C14" s="2">
        <v>77113324</v>
      </c>
      <c r="D14" s="2">
        <v>6073090</v>
      </c>
      <c r="E14" s="2">
        <f t="shared" si="0"/>
        <v>71040234</v>
      </c>
      <c r="F14" s="2">
        <v>60000000</v>
      </c>
      <c r="G14" s="20">
        <f t="shared" si="1"/>
        <v>0.5083333333333333</v>
      </c>
      <c r="H14" s="2">
        <f t="shared" si="2"/>
        <v>36112118.949999996</v>
      </c>
      <c r="I14" s="2">
        <v>0</v>
      </c>
      <c r="J14" s="2">
        <v>30500000</v>
      </c>
    </row>
    <row r="15" spans="1:14" ht="18" customHeight="1" x14ac:dyDescent="0.2">
      <c r="A15" s="4"/>
      <c r="B15" s="2"/>
      <c r="C15" s="2"/>
      <c r="D15" s="2"/>
      <c r="E15" s="2"/>
      <c r="F15" s="2"/>
      <c r="G15" s="20"/>
      <c r="H15" s="2"/>
      <c r="I15" s="2"/>
      <c r="J15" s="2"/>
      <c r="L15" s="7" t="s">
        <v>381</v>
      </c>
      <c r="M15" s="7">
        <f>+四表!B45</f>
        <v>-10000000</v>
      </c>
      <c r="N15" s="7">
        <f>+I16+M15</f>
        <v>0</v>
      </c>
    </row>
    <row r="16" spans="1:14" ht="18" customHeight="1" x14ac:dyDescent="0.2">
      <c r="A16" s="6" t="s">
        <v>9</v>
      </c>
      <c r="B16" s="2">
        <f>SUM(B12:B15)</f>
        <v>140500000</v>
      </c>
      <c r="C16" s="2">
        <f>SUM(C12:C15)</f>
        <v>280386740</v>
      </c>
      <c r="D16" s="2">
        <f>SUM(D12:D15)</f>
        <v>86261583</v>
      </c>
      <c r="E16" s="2">
        <f>SUM(E12:E15)</f>
        <v>194125157</v>
      </c>
      <c r="F16" s="2">
        <f>SUM(F12:F15)</f>
        <v>215600000</v>
      </c>
      <c r="G16" s="2"/>
      <c r="H16" s="2">
        <f>SUM(H12:H15)</f>
        <v>129642792.31135693</v>
      </c>
      <c r="I16" s="2">
        <f>SUM(I12:I15)</f>
        <v>10000000</v>
      </c>
      <c r="J16" s="2">
        <f>SUM(J12:J15)</f>
        <v>140500000</v>
      </c>
      <c r="L16" s="7" t="s">
        <v>379</v>
      </c>
      <c r="M16" s="7">
        <f>+四表!B43</f>
        <v>241106536</v>
      </c>
      <c r="N16" s="7">
        <f>+B16+J39-M17-M16-M38</f>
        <v>0</v>
      </c>
    </row>
    <row r="18" spans="1:11" ht="13" x14ac:dyDescent="0.2">
      <c r="A18" s="5" t="s">
        <v>20</v>
      </c>
      <c r="K18" s="9" t="s">
        <v>94</v>
      </c>
    </row>
    <row r="19" spans="1:11" ht="37.5" customHeight="1" x14ac:dyDescent="0.2">
      <c r="A19" s="3" t="s">
        <v>11</v>
      </c>
      <c r="B19" s="1" t="s">
        <v>21</v>
      </c>
      <c r="C19" s="1" t="s">
        <v>13</v>
      </c>
      <c r="D19" s="1" t="s">
        <v>14</v>
      </c>
      <c r="E19" s="1" t="s">
        <v>15</v>
      </c>
      <c r="F19" s="1" t="s">
        <v>16</v>
      </c>
      <c r="G19" s="1" t="s">
        <v>17</v>
      </c>
      <c r="H19" s="1" t="s">
        <v>18</v>
      </c>
      <c r="I19" s="1" t="s">
        <v>22</v>
      </c>
      <c r="J19" s="1" t="s">
        <v>23</v>
      </c>
      <c r="K19" s="1" t="s">
        <v>8</v>
      </c>
    </row>
    <row r="20" spans="1:11" ht="18" customHeight="1" x14ac:dyDescent="0.2">
      <c r="A20" s="4" t="s">
        <v>519</v>
      </c>
      <c r="B20" s="2">
        <v>21380000</v>
      </c>
      <c r="C20" s="2">
        <v>2316004000</v>
      </c>
      <c r="D20" s="2">
        <v>390234000</v>
      </c>
      <c r="E20" s="2">
        <f>C20-D20</f>
        <v>1925770000</v>
      </c>
      <c r="F20" s="2">
        <v>1900550000</v>
      </c>
      <c r="G20" s="20">
        <f t="shared" ref="G20:G36" si="3">IFERROR(B20/F20,0)</f>
        <v>1.1249375180868696E-2</v>
      </c>
      <c r="H20" s="2">
        <f>+E20*G20</f>
        <v>21663709.242061507</v>
      </c>
      <c r="I20" s="2"/>
      <c r="J20" s="2">
        <f>B20-I20</f>
        <v>21380000</v>
      </c>
      <c r="K20" s="2">
        <v>21380000</v>
      </c>
    </row>
    <row r="21" spans="1:11" ht="18" customHeight="1" x14ac:dyDescent="0.2">
      <c r="A21" s="4" t="s">
        <v>520</v>
      </c>
      <c r="B21" s="2">
        <v>500000</v>
      </c>
      <c r="C21" s="2">
        <v>3610776990</v>
      </c>
      <c r="D21" s="2">
        <v>930012474</v>
      </c>
      <c r="E21" s="2">
        <f t="shared" ref="E21:E36" si="4">C21-D21</f>
        <v>2680764516</v>
      </c>
      <c r="F21" s="2">
        <v>20000000</v>
      </c>
      <c r="G21" s="20">
        <f t="shared" si="3"/>
        <v>2.5000000000000001E-2</v>
      </c>
      <c r="H21" s="2">
        <f t="shared" ref="H21:H36" si="5">+E21*G21</f>
        <v>67019112.900000006</v>
      </c>
      <c r="I21" s="2"/>
      <c r="J21" s="2">
        <f t="shared" ref="J21:J36" si="6">B21-I21</f>
        <v>500000</v>
      </c>
      <c r="K21" s="2">
        <v>500000</v>
      </c>
    </row>
    <row r="22" spans="1:11" ht="18" customHeight="1" x14ac:dyDescent="0.2">
      <c r="A22" s="4" t="s">
        <v>521</v>
      </c>
      <c r="B22" s="2">
        <v>4000000</v>
      </c>
      <c r="C22" s="2">
        <v>1315949000</v>
      </c>
      <c r="D22" s="2">
        <v>169962000</v>
      </c>
      <c r="E22" s="2">
        <f t="shared" si="4"/>
        <v>1145987000</v>
      </c>
      <c r="F22" s="2">
        <f>B22*82520/80</f>
        <v>4126000000</v>
      </c>
      <c r="G22" s="20">
        <f t="shared" si="3"/>
        <v>9.6946194861851677E-4</v>
      </c>
      <c r="H22" s="2">
        <f>+E22*G22</f>
        <v>1110990.7901114882</v>
      </c>
      <c r="I22" s="2">
        <f>B22-J22</f>
        <v>3033764</v>
      </c>
      <c r="J22" s="2">
        <v>966236</v>
      </c>
      <c r="K22" s="2">
        <v>1779496</v>
      </c>
    </row>
    <row r="23" spans="1:11" ht="18" customHeight="1" x14ac:dyDescent="0.2">
      <c r="A23" s="4" t="s">
        <v>522</v>
      </c>
      <c r="B23" s="2">
        <v>532000</v>
      </c>
      <c r="C23" s="2">
        <v>1683435874</v>
      </c>
      <c r="D23" s="2">
        <v>1016134574</v>
      </c>
      <c r="E23" s="2">
        <f t="shared" si="4"/>
        <v>667301300</v>
      </c>
      <c r="F23" s="2">
        <v>20000000</v>
      </c>
      <c r="G23" s="20">
        <f t="shared" si="3"/>
        <v>2.6599999999999999E-2</v>
      </c>
      <c r="H23" s="2">
        <f t="shared" si="5"/>
        <v>17750214.579999998</v>
      </c>
      <c r="I23" s="2"/>
      <c r="J23" s="2">
        <f t="shared" si="6"/>
        <v>532000</v>
      </c>
      <c r="K23" s="2">
        <v>532000</v>
      </c>
    </row>
    <row r="24" spans="1:11" ht="18" customHeight="1" x14ac:dyDescent="0.2">
      <c r="A24" s="4" t="s">
        <v>523</v>
      </c>
      <c r="B24" s="2">
        <v>8846000</v>
      </c>
      <c r="C24" s="2">
        <v>598440497</v>
      </c>
      <c r="D24" s="2">
        <v>109689412</v>
      </c>
      <c r="E24" s="2">
        <f t="shared" si="4"/>
        <v>488751085</v>
      </c>
      <c r="F24" s="2">
        <v>75915000</v>
      </c>
      <c r="G24" s="20">
        <f t="shared" si="3"/>
        <v>0.11652506092340117</v>
      </c>
      <c r="H24" s="2">
        <f t="shared" si="5"/>
        <v>56951749.956003428</v>
      </c>
      <c r="I24" s="2"/>
      <c r="J24" s="2">
        <f t="shared" si="6"/>
        <v>8846000</v>
      </c>
      <c r="K24" s="2">
        <v>8846000</v>
      </c>
    </row>
    <row r="25" spans="1:11" ht="18" customHeight="1" x14ac:dyDescent="0.2">
      <c r="A25" s="4" t="s">
        <v>524</v>
      </c>
      <c r="B25" s="2">
        <v>12370000</v>
      </c>
      <c r="C25" s="2">
        <v>183432962602</v>
      </c>
      <c r="D25" s="2">
        <v>175952780698</v>
      </c>
      <c r="E25" s="2">
        <f t="shared" si="4"/>
        <v>7480181904</v>
      </c>
      <c r="F25" s="2">
        <v>4530240000</v>
      </c>
      <c r="G25" s="20">
        <f t="shared" si="3"/>
        <v>2.7305396623578441E-3</v>
      </c>
      <c r="H25" s="2">
        <f t="shared" si="5"/>
        <v>20424933.370523416</v>
      </c>
      <c r="I25" s="2"/>
      <c r="J25" s="2">
        <f t="shared" si="6"/>
        <v>12370000</v>
      </c>
      <c r="K25" s="2">
        <v>12370000</v>
      </c>
    </row>
    <row r="26" spans="1:11" ht="18" customHeight="1" x14ac:dyDescent="0.2">
      <c r="A26" s="4" t="s">
        <v>525</v>
      </c>
      <c r="B26" s="2">
        <v>1920000</v>
      </c>
      <c r="C26" s="2">
        <v>1861408126</v>
      </c>
      <c r="D26" s="2">
        <v>1447496650</v>
      </c>
      <c r="E26" s="2">
        <f t="shared" si="4"/>
        <v>413911476</v>
      </c>
      <c r="F26" s="2">
        <v>187460000</v>
      </c>
      <c r="G26" s="20">
        <f t="shared" si="3"/>
        <v>1.0242184999466553E-2</v>
      </c>
      <c r="H26" s="2">
        <f t="shared" si="5"/>
        <v>4239357.9105942603</v>
      </c>
      <c r="I26" s="2"/>
      <c r="J26" s="2">
        <f t="shared" si="6"/>
        <v>1920000</v>
      </c>
      <c r="K26" s="2">
        <v>1920000</v>
      </c>
    </row>
    <row r="27" spans="1:11" ht="18" customHeight="1" x14ac:dyDescent="0.2">
      <c r="A27" s="4" t="s">
        <v>526</v>
      </c>
      <c r="B27" s="2">
        <v>35379300</v>
      </c>
      <c r="C27" s="2">
        <v>711950563995</v>
      </c>
      <c r="D27" s="2">
        <v>649591453713</v>
      </c>
      <c r="E27" s="2">
        <f t="shared" si="4"/>
        <v>62359110282</v>
      </c>
      <c r="F27" s="2">
        <v>8858620135</v>
      </c>
      <c r="G27" s="20">
        <f t="shared" si="3"/>
        <v>3.9937709779673267E-3</v>
      </c>
      <c r="H27" s="2">
        <f t="shared" si="5"/>
        <v>249048004.85611552</v>
      </c>
      <c r="I27" s="2"/>
      <c r="J27" s="2">
        <f t="shared" si="6"/>
        <v>35379300</v>
      </c>
      <c r="K27" s="2">
        <v>35379300</v>
      </c>
    </row>
    <row r="28" spans="1:11" ht="18" customHeight="1" x14ac:dyDescent="0.2">
      <c r="A28" s="4" t="s">
        <v>527</v>
      </c>
      <c r="B28" s="2">
        <v>2503000</v>
      </c>
      <c r="C28" s="2">
        <v>567720086</v>
      </c>
      <c r="D28" s="2">
        <v>11539028</v>
      </c>
      <c r="E28" s="2">
        <f t="shared" si="4"/>
        <v>556181058</v>
      </c>
      <c r="F28" s="2">
        <v>491400000</v>
      </c>
      <c r="G28" s="20">
        <f t="shared" si="3"/>
        <v>5.0936100936100938E-3</v>
      </c>
      <c r="H28" s="2">
        <f t="shared" si="5"/>
        <v>2832969.4509035409</v>
      </c>
      <c r="I28" s="2"/>
      <c r="J28" s="2">
        <f t="shared" si="6"/>
        <v>2503000</v>
      </c>
      <c r="K28" s="2">
        <v>2503000</v>
      </c>
    </row>
    <row r="29" spans="1:11" ht="18" customHeight="1" x14ac:dyDescent="0.2">
      <c r="A29" s="4" t="s">
        <v>528</v>
      </c>
      <c r="B29" s="2">
        <v>2587000</v>
      </c>
      <c r="C29" s="2">
        <v>826757947</v>
      </c>
      <c r="D29" s="2">
        <v>444014</v>
      </c>
      <c r="E29" s="2">
        <f t="shared" si="4"/>
        <v>826313933</v>
      </c>
      <c r="F29" s="2">
        <v>804311000</v>
      </c>
      <c r="G29" s="20">
        <f t="shared" si="3"/>
        <v>3.2164175300350237E-3</v>
      </c>
      <c r="H29" s="2">
        <f t="shared" si="5"/>
        <v>2657770.6194133861</v>
      </c>
      <c r="I29" s="2"/>
      <c r="J29" s="2">
        <f t="shared" si="6"/>
        <v>2587000</v>
      </c>
      <c r="K29" s="2">
        <v>2587000</v>
      </c>
    </row>
    <row r="30" spans="1:11" ht="18" customHeight="1" x14ac:dyDescent="0.2">
      <c r="A30" s="4" t="s">
        <v>529</v>
      </c>
      <c r="B30" s="2">
        <v>190000</v>
      </c>
      <c r="C30" s="2">
        <v>5189959616</v>
      </c>
      <c r="D30" s="2">
        <v>1323203239</v>
      </c>
      <c r="E30" s="2">
        <f t="shared" si="4"/>
        <v>3866756377</v>
      </c>
      <c r="F30" s="2">
        <v>74175000</v>
      </c>
      <c r="G30" s="20">
        <f t="shared" si="3"/>
        <v>2.5615099427030671E-3</v>
      </c>
      <c r="H30" s="2">
        <f t="shared" si="5"/>
        <v>9904734.9056959897</v>
      </c>
      <c r="I30" s="2"/>
      <c r="J30" s="2">
        <f t="shared" si="6"/>
        <v>190000</v>
      </c>
      <c r="K30" s="2">
        <v>190000</v>
      </c>
    </row>
    <row r="31" spans="1:11" ht="18" customHeight="1" x14ac:dyDescent="0.2">
      <c r="A31" s="4" t="s">
        <v>530</v>
      </c>
      <c r="B31" s="2">
        <v>202000</v>
      </c>
      <c r="C31" s="2">
        <v>2195771585</v>
      </c>
      <c r="D31" s="2">
        <v>617634082</v>
      </c>
      <c r="E31" s="2">
        <f t="shared" si="4"/>
        <v>1578137503</v>
      </c>
      <c r="F31" s="2">
        <v>400000000</v>
      </c>
      <c r="G31" s="20">
        <f t="shared" si="3"/>
        <v>5.0500000000000002E-4</v>
      </c>
      <c r="H31" s="2">
        <f t="shared" si="5"/>
        <v>796959.43901500001</v>
      </c>
      <c r="I31" s="2"/>
      <c r="J31" s="2">
        <f t="shared" si="6"/>
        <v>202000</v>
      </c>
      <c r="K31" s="2">
        <v>202000</v>
      </c>
    </row>
    <row r="32" spans="1:11" ht="18" customHeight="1" x14ac:dyDescent="0.2">
      <c r="A32" s="4" t="s">
        <v>531</v>
      </c>
      <c r="B32" s="2">
        <v>2340000</v>
      </c>
      <c r="C32" s="2">
        <v>426890446</v>
      </c>
      <c r="D32" s="2">
        <v>495673</v>
      </c>
      <c r="E32" s="2">
        <f t="shared" si="4"/>
        <v>426394773</v>
      </c>
      <c r="F32" s="2">
        <v>417344687</v>
      </c>
      <c r="G32" s="20">
        <f>IFERROR(B32/F32,0)</f>
        <v>5.6068762174034817E-3</v>
      </c>
      <c r="H32" s="2">
        <f t="shared" si="5"/>
        <v>2390742.7119588563</v>
      </c>
      <c r="I32" s="2"/>
      <c r="J32" s="2">
        <f t="shared" si="6"/>
        <v>2340000</v>
      </c>
      <c r="K32" s="2">
        <v>2340000</v>
      </c>
    </row>
    <row r="33" spans="1:14" ht="18" customHeight="1" x14ac:dyDescent="0.2">
      <c r="A33" s="4" t="s">
        <v>532</v>
      </c>
      <c r="B33" s="2">
        <v>851000</v>
      </c>
      <c r="C33" s="2">
        <v>335378138</v>
      </c>
      <c r="D33" s="2">
        <v>5400907</v>
      </c>
      <c r="E33" s="2">
        <f t="shared" si="4"/>
        <v>329977231</v>
      </c>
      <c r="F33" s="2">
        <v>317930000</v>
      </c>
      <c r="G33" s="20">
        <f t="shared" si="3"/>
        <v>2.6766898373855878E-3</v>
      </c>
      <c r="H33" s="2">
        <f t="shared" si="5"/>
        <v>883246.70078633656</v>
      </c>
      <c r="I33" s="2"/>
      <c r="J33" s="2">
        <f t="shared" si="6"/>
        <v>851000</v>
      </c>
      <c r="K33" s="2">
        <v>851000</v>
      </c>
    </row>
    <row r="34" spans="1:14" ht="18" customHeight="1" x14ac:dyDescent="0.2">
      <c r="A34" s="4" t="s">
        <v>533</v>
      </c>
      <c r="B34" s="2">
        <v>5540000</v>
      </c>
      <c r="C34" s="2">
        <v>8112654232</v>
      </c>
      <c r="D34" s="2">
        <v>6456669448</v>
      </c>
      <c r="E34" s="2">
        <f t="shared" si="4"/>
        <v>1655984784</v>
      </c>
      <c r="F34" s="2">
        <v>1612085929</v>
      </c>
      <c r="G34" s="20">
        <f t="shared" si="3"/>
        <v>3.436541378061988E-3</v>
      </c>
      <c r="H34" s="2">
        <f t="shared" si="5"/>
        <v>5690860.2316570431</v>
      </c>
      <c r="I34" s="2"/>
      <c r="J34" s="2">
        <f t="shared" si="6"/>
        <v>5540000</v>
      </c>
      <c r="K34" s="2">
        <v>5540000</v>
      </c>
    </row>
    <row r="35" spans="1:14" ht="18" customHeight="1" x14ac:dyDescent="0.2">
      <c r="A35" s="4" t="s">
        <v>534</v>
      </c>
      <c r="B35" s="2">
        <v>0</v>
      </c>
      <c r="C35" s="2">
        <v>0</v>
      </c>
      <c r="D35" s="2">
        <v>0</v>
      </c>
      <c r="E35" s="2">
        <f t="shared" si="4"/>
        <v>0</v>
      </c>
      <c r="F35" s="2">
        <v>0</v>
      </c>
      <c r="G35" s="20">
        <f t="shared" si="3"/>
        <v>0</v>
      </c>
      <c r="H35" s="2">
        <f t="shared" si="5"/>
        <v>0</v>
      </c>
      <c r="I35" s="2"/>
      <c r="J35" s="2">
        <f t="shared" si="6"/>
        <v>0</v>
      </c>
      <c r="K35" s="2">
        <v>0</v>
      </c>
    </row>
    <row r="36" spans="1:14" ht="18" customHeight="1" x14ac:dyDescent="0.2">
      <c r="A36" s="4" t="s">
        <v>535</v>
      </c>
      <c r="B36" s="2">
        <v>4500000</v>
      </c>
      <c r="C36" s="2">
        <v>23893823000000</v>
      </c>
      <c r="D36" s="2">
        <v>23444803000000</v>
      </c>
      <c r="E36" s="2">
        <f t="shared" si="4"/>
        <v>449020000000</v>
      </c>
      <c r="F36" s="2">
        <v>16602000000</v>
      </c>
      <c r="G36" s="20">
        <f t="shared" si="3"/>
        <v>2.7105168052041922E-4</v>
      </c>
      <c r="H36" s="2">
        <f t="shared" si="5"/>
        <v>121707625.58727863</v>
      </c>
      <c r="I36" s="2"/>
      <c r="J36" s="2">
        <f t="shared" si="6"/>
        <v>4500000</v>
      </c>
      <c r="K36" s="2">
        <v>4500000</v>
      </c>
    </row>
    <row r="37" spans="1:14" ht="18" customHeight="1" thickBot="1" x14ac:dyDescent="0.25">
      <c r="A37" s="4" t="s">
        <v>536</v>
      </c>
      <c r="B37" s="2"/>
      <c r="C37" s="2"/>
      <c r="D37" s="2"/>
      <c r="E37" s="2"/>
      <c r="F37" s="2"/>
      <c r="G37" s="20"/>
      <c r="H37" s="2"/>
      <c r="I37" s="2"/>
      <c r="J37" s="2">
        <v>2729284</v>
      </c>
      <c r="K37" s="2"/>
    </row>
    <row r="38" spans="1:14" ht="18" customHeight="1" thickBot="1" x14ac:dyDescent="0.25">
      <c r="A38" s="4"/>
      <c r="B38" s="2"/>
      <c r="C38" s="2"/>
      <c r="D38" s="2"/>
      <c r="E38" s="2"/>
      <c r="F38" s="2"/>
      <c r="G38" s="20"/>
      <c r="H38" s="2"/>
      <c r="I38" s="2"/>
      <c r="J38" s="2"/>
      <c r="K38" s="2"/>
      <c r="L38" s="7" t="s">
        <v>382</v>
      </c>
      <c r="M38" s="74">
        <f>+J37</f>
        <v>2729284</v>
      </c>
    </row>
    <row r="39" spans="1:14" ht="18" customHeight="1" x14ac:dyDescent="0.2">
      <c r="A39" s="6" t="s">
        <v>9</v>
      </c>
      <c r="B39" s="2">
        <f>SUM(B20:B38)</f>
        <v>103640300</v>
      </c>
      <c r="C39" s="2">
        <f t="shared" ref="C39:K39" si="7">SUM(C20:C38)</f>
        <v>24818247673134</v>
      </c>
      <c r="D39" s="2">
        <f t="shared" si="7"/>
        <v>24282826149912</v>
      </c>
      <c r="E39" s="2">
        <f t="shared" si="7"/>
        <v>535421523222</v>
      </c>
      <c r="F39" s="2">
        <f t="shared" si="7"/>
        <v>40438031751</v>
      </c>
      <c r="G39" s="2"/>
      <c r="H39" s="2">
        <f t="shared" si="7"/>
        <v>585072983.25211835</v>
      </c>
      <c r="I39" s="2">
        <f t="shared" si="7"/>
        <v>3033764</v>
      </c>
      <c r="J39" s="2">
        <f t="shared" si="7"/>
        <v>103335820</v>
      </c>
      <c r="K39" s="2">
        <f t="shared" si="7"/>
        <v>101419796</v>
      </c>
      <c r="L39" s="7" t="s">
        <v>378</v>
      </c>
      <c r="M39" s="7">
        <f>+四表!B44</f>
        <v>2729284</v>
      </c>
      <c r="N39" s="7">
        <f>M17+M38-M39</f>
        <v>0</v>
      </c>
    </row>
  </sheetData>
  <phoneticPr fontId="3"/>
  <pageMargins left="0.39370078740157483" right="0.39370078740157483" top="0.6692913385826772" bottom="0.39370078740157483" header="0.19685039370078741" footer="0.19685039370078741"/>
  <pageSetup paperSize="9" scale="7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CCFFCC"/>
    <pageSetUpPr fitToPage="1"/>
  </sheetPr>
  <dimension ref="A1:H37"/>
  <sheetViews>
    <sheetView view="pageBreakPreview" topLeftCell="E12" zoomScaleNormal="100" zoomScaleSheetLayoutView="100" workbookViewId="0">
      <selection activeCell="H37" sqref="H37"/>
    </sheetView>
  </sheetViews>
  <sheetFormatPr defaultColWidth="8.90625" defaultRowHeight="11" x14ac:dyDescent="0.2"/>
  <cols>
    <col min="1" max="1" width="28.08984375" style="7" bestFit="1" customWidth="1"/>
    <col min="2" max="7" width="19.90625" style="7" customWidth="1"/>
    <col min="8" max="8" width="8.90625" style="7"/>
    <col min="9" max="9" width="9.81640625" style="7" bestFit="1" customWidth="1"/>
    <col min="10" max="10" width="11.36328125" style="7" bestFit="1" customWidth="1"/>
    <col min="11" max="16384" width="8.90625" style="7"/>
  </cols>
  <sheetData>
    <row r="1" spans="1:8" ht="14" x14ac:dyDescent="0.2">
      <c r="A1" s="43" t="s">
        <v>131</v>
      </c>
      <c r="G1" s="9" t="str">
        <f>"自治体名："&amp;基礎情報!C2</f>
        <v>自治体名：常陸太田市　全体会計</v>
      </c>
    </row>
    <row r="2" spans="1:8" ht="13" x14ac:dyDescent="0.2">
      <c r="A2" s="8"/>
      <c r="G2" s="9" t="str">
        <f>"年度：令和"&amp;基礎情報!C3&amp;"年度"</f>
        <v>年度：令和6年度</v>
      </c>
    </row>
    <row r="3" spans="1:8" ht="13" x14ac:dyDescent="0.2">
      <c r="A3" s="8"/>
      <c r="G3" s="52"/>
    </row>
    <row r="4" spans="1:8" ht="13" x14ac:dyDescent="0.2">
      <c r="G4" s="9" t="s">
        <v>94</v>
      </c>
    </row>
    <row r="5" spans="1:8" ht="22.5" customHeight="1" x14ac:dyDescent="0.2">
      <c r="A5" s="3" t="s">
        <v>29</v>
      </c>
      <c r="B5" s="3" t="s">
        <v>28</v>
      </c>
      <c r="C5" s="3" t="s">
        <v>27</v>
      </c>
      <c r="D5" s="3" t="s">
        <v>26</v>
      </c>
      <c r="E5" s="3" t="s">
        <v>25</v>
      </c>
      <c r="F5" s="1" t="s">
        <v>24</v>
      </c>
      <c r="G5" s="1" t="s">
        <v>8</v>
      </c>
    </row>
    <row r="6" spans="1:8" ht="18" customHeight="1" x14ac:dyDescent="0.2">
      <c r="A6" s="4" t="s">
        <v>427</v>
      </c>
      <c r="B6" s="2"/>
      <c r="C6" s="2"/>
      <c r="D6" s="2"/>
      <c r="E6" s="2"/>
      <c r="F6" s="2"/>
      <c r="G6" s="2"/>
    </row>
    <row r="7" spans="1:8" ht="18" customHeight="1" x14ac:dyDescent="0.2">
      <c r="A7" s="84" t="s">
        <v>537</v>
      </c>
      <c r="B7" s="2">
        <v>7284097099</v>
      </c>
      <c r="C7" s="2"/>
      <c r="D7" s="2"/>
      <c r="E7" s="2"/>
      <c r="F7" s="2">
        <v>7284097099</v>
      </c>
      <c r="G7" s="2">
        <v>7284097099</v>
      </c>
      <c r="H7" s="7">
        <f>F7-G7</f>
        <v>0</v>
      </c>
    </row>
    <row r="8" spans="1:8" ht="18" customHeight="1" x14ac:dyDescent="0.2">
      <c r="A8" s="84" t="s">
        <v>538</v>
      </c>
      <c r="B8" s="2">
        <v>3905139616</v>
      </c>
      <c r="C8" s="2">
        <v>2700000000</v>
      </c>
      <c r="D8" s="2"/>
      <c r="E8" s="2"/>
      <c r="F8" s="2">
        <v>6605139616</v>
      </c>
      <c r="G8" s="2">
        <v>6605139616</v>
      </c>
      <c r="H8" s="7">
        <f t="shared" ref="H8:H34" si="0">F8-G8</f>
        <v>0</v>
      </c>
    </row>
    <row r="9" spans="1:8" ht="18" customHeight="1" x14ac:dyDescent="0.2">
      <c r="A9" s="84" t="s">
        <v>428</v>
      </c>
      <c r="B9" s="2">
        <v>0</v>
      </c>
      <c r="C9" s="2"/>
      <c r="D9" s="2"/>
      <c r="E9" s="2"/>
      <c r="F9" s="2">
        <v>0</v>
      </c>
      <c r="G9" s="2">
        <v>0</v>
      </c>
      <c r="H9" s="7">
        <f t="shared" si="0"/>
        <v>0</v>
      </c>
    </row>
    <row r="10" spans="1:8" ht="18" customHeight="1" x14ac:dyDescent="0.2">
      <c r="A10" s="84" t="s">
        <v>429</v>
      </c>
      <c r="B10" s="2">
        <v>14109242</v>
      </c>
      <c r="C10" s="2"/>
      <c r="D10" s="2"/>
      <c r="E10" s="2"/>
      <c r="F10" s="2">
        <v>14109242</v>
      </c>
      <c r="G10" s="2">
        <v>14109242</v>
      </c>
      <c r="H10" s="7">
        <f t="shared" si="0"/>
        <v>0</v>
      </c>
    </row>
    <row r="11" spans="1:8" ht="18" customHeight="1" x14ac:dyDescent="0.2">
      <c r="A11" s="84" t="s">
        <v>430</v>
      </c>
      <c r="B11" s="2">
        <v>0</v>
      </c>
      <c r="C11" s="2"/>
      <c r="D11" s="2"/>
      <c r="E11" s="2"/>
      <c r="F11" s="2">
        <v>0</v>
      </c>
      <c r="G11" s="2">
        <v>0</v>
      </c>
      <c r="H11" s="7">
        <f t="shared" si="0"/>
        <v>0</v>
      </c>
    </row>
    <row r="12" spans="1:8" ht="18" customHeight="1" x14ac:dyDescent="0.2">
      <c r="A12" s="84" t="s">
        <v>431</v>
      </c>
      <c r="B12" s="2">
        <v>0</v>
      </c>
      <c r="C12" s="2"/>
      <c r="D12" s="2"/>
      <c r="E12" s="2"/>
      <c r="F12" s="2">
        <v>0</v>
      </c>
      <c r="G12" s="2">
        <v>0</v>
      </c>
      <c r="H12" s="7">
        <f t="shared" si="0"/>
        <v>0</v>
      </c>
    </row>
    <row r="13" spans="1:8" ht="18" customHeight="1" x14ac:dyDescent="0.2">
      <c r="A13" s="84" t="s">
        <v>432</v>
      </c>
      <c r="B13" s="2">
        <v>0</v>
      </c>
      <c r="C13" s="2"/>
      <c r="D13" s="2"/>
      <c r="E13" s="2"/>
      <c r="F13" s="2">
        <v>0</v>
      </c>
      <c r="G13" s="2">
        <v>0</v>
      </c>
      <c r="H13" s="7">
        <f t="shared" si="0"/>
        <v>0</v>
      </c>
    </row>
    <row r="14" spans="1:8" ht="18" customHeight="1" x14ac:dyDescent="0.2">
      <c r="A14" s="84" t="s">
        <v>433</v>
      </c>
      <c r="B14" s="2">
        <v>2867750</v>
      </c>
      <c r="C14" s="2"/>
      <c r="D14" s="2"/>
      <c r="E14" s="2"/>
      <c r="F14" s="2">
        <v>2867750</v>
      </c>
      <c r="G14" s="2">
        <v>2867750</v>
      </c>
      <c r="H14" s="7">
        <f t="shared" si="0"/>
        <v>0</v>
      </c>
    </row>
    <row r="15" spans="1:8" ht="18" customHeight="1" x14ac:dyDescent="0.2">
      <c r="A15" s="84" t="s">
        <v>434</v>
      </c>
      <c r="B15" s="2">
        <v>106122518</v>
      </c>
      <c r="C15" s="2">
        <v>462211472</v>
      </c>
      <c r="D15" s="2"/>
      <c r="E15" s="2"/>
      <c r="F15" s="2">
        <v>568333990</v>
      </c>
      <c r="G15" s="2">
        <v>568333990</v>
      </c>
      <c r="H15" s="7">
        <f t="shared" si="0"/>
        <v>0</v>
      </c>
    </row>
    <row r="16" spans="1:8" ht="18" customHeight="1" x14ac:dyDescent="0.2">
      <c r="A16" s="84" t="s">
        <v>435</v>
      </c>
      <c r="B16" s="2">
        <v>39404474</v>
      </c>
      <c r="C16" s="2"/>
      <c r="D16" s="2"/>
      <c r="E16" s="2">
        <v>192566800</v>
      </c>
      <c r="F16" s="2">
        <v>231971274</v>
      </c>
      <c r="G16" s="2">
        <v>231971274</v>
      </c>
      <c r="H16" s="7">
        <f t="shared" si="0"/>
        <v>0</v>
      </c>
    </row>
    <row r="17" spans="1:8" ht="18" customHeight="1" x14ac:dyDescent="0.2">
      <c r="A17" s="84" t="s">
        <v>436</v>
      </c>
      <c r="B17" s="2">
        <v>647600939</v>
      </c>
      <c r="C17" s="2"/>
      <c r="D17" s="2"/>
      <c r="E17" s="2"/>
      <c r="F17" s="2">
        <v>647600939</v>
      </c>
      <c r="G17" s="2">
        <v>647600939</v>
      </c>
      <c r="H17" s="7">
        <f t="shared" si="0"/>
        <v>0</v>
      </c>
    </row>
    <row r="18" spans="1:8" ht="18" customHeight="1" x14ac:dyDescent="0.2">
      <c r="A18" s="84" t="s">
        <v>410</v>
      </c>
      <c r="B18" s="2"/>
      <c r="C18" s="2"/>
      <c r="D18" s="2"/>
      <c r="E18" s="2"/>
      <c r="F18" s="2">
        <v>0</v>
      </c>
      <c r="G18" s="2"/>
      <c r="H18" s="7">
        <f t="shared" si="0"/>
        <v>0</v>
      </c>
    </row>
    <row r="19" spans="1:8" ht="18" customHeight="1" x14ac:dyDescent="0.2">
      <c r="A19" s="84" t="s">
        <v>437</v>
      </c>
      <c r="B19" s="2"/>
      <c r="C19" s="2"/>
      <c r="D19" s="2"/>
      <c r="E19" s="2"/>
      <c r="F19" s="2">
        <v>0</v>
      </c>
      <c r="G19" s="2"/>
      <c r="H19" s="7">
        <f t="shared" si="0"/>
        <v>0</v>
      </c>
    </row>
    <row r="20" spans="1:8" ht="18" customHeight="1" x14ac:dyDescent="0.2">
      <c r="A20" s="84" t="s">
        <v>438</v>
      </c>
      <c r="B20" s="2">
        <v>224453481</v>
      </c>
      <c r="C20" s="2"/>
      <c r="D20" s="2"/>
      <c r="E20" s="2">
        <v>0</v>
      </c>
      <c r="F20" s="2">
        <v>224453481</v>
      </c>
      <c r="G20" s="2">
        <v>224453481</v>
      </c>
      <c r="H20" s="7">
        <f t="shared" si="0"/>
        <v>0</v>
      </c>
    </row>
    <row r="21" spans="1:8" ht="18" customHeight="1" x14ac:dyDescent="0.2">
      <c r="A21" s="84" t="s">
        <v>439</v>
      </c>
      <c r="B21" s="2">
        <v>3574000357</v>
      </c>
      <c r="C21" s="2"/>
      <c r="D21" s="2"/>
      <c r="E21" s="2"/>
      <c r="F21" s="2">
        <v>3574000357</v>
      </c>
      <c r="G21" s="2">
        <v>3574000357</v>
      </c>
      <c r="H21" s="7">
        <f t="shared" si="0"/>
        <v>0</v>
      </c>
    </row>
    <row r="22" spans="1:8" ht="18" customHeight="1" x14ac:dyDescent="0.2">
      <c r="A22" s="84" t="s">
        <v>440</v>
      </c>
      <c r="B22" s="2">
        <v>80108662</v>
      </c>
      <c r="C22" s="2"/>
      <c r="D22" s="2"/>
      <c r="E22" s="2">
        <v>364349500</v>
      </c>
      <c r="F22" s="2">
        <v>444458162</v>
      </c>
      <c r="G22" s="2">
        <v>444458162</v>
      </c>
      <c r="H22" s="7">
        <f t="shared" si="0"/>
        <v>0</v>
      </c>
    </row>
    <row r="23" spans="1:8" ht="18" customHeight="1" x14ac:dyDescent="0.2">
      <c r="A23" s="84" t="s">
        <v>441</v>
      </c>
      <c r="B23" s="2">
        <v>697050</v>
      </c>
      <c r="C23" s="2"/>
      <c r="D23" s="2"/>
      <c r="E23" s="2">
        <v>2302950</v>
      </c>
      <c r="F23" s="2">
        <v>3000000</v>
      </c>
      <c r="G23" s="2">
        <v>3000000</v>
      </c>
      <c r="H23" s="7">
        <f t="shared" si="0"/>
        <v>0</v>
      </c>
    </row>
    <row r="24" spans="1:8" ht="18" customHeight="1" x14ac:dyDescent="0.2">
      <c r="A24" s="84" t="s">
        <v>442</v>
      </c>
      <c r="B24" s="2">
        <v>124250259</v>
      </c>
      <c r="C24" s="2"/>
      <c r="D24" s="2"/>
      <c r="E24" s="2"/>
      <c r="F24" s="2">
        <v>124250259</v>
      </c>
      <c r="G24" s="2">
        <v>124250259</v>
      </c>
      <c r="H24" s="7">
        <f t="shared" si="0"/>
        <v>0</v>
      </c>
    </row>
    <row r="25" spans="1:8" ht="18" customHeight="1" x14ac:dyDescent="0.2">
      <c r="A25" s="84" t="s">
        <v>443</v>
      </c>
      <c r="B25" s="2">
        <v>132971392</v>
      </c>
      <c r="C25" s="2"/>
      <c r="D25" s="2"/>
      <c r="E25" s="2"/>
      <c r="F25" s="2">
        <v>132971392</v>
      </c>
      <c r="G25" s="2">
        <v>132971392</v>
      </c>
      <c r="H25" s="7">
        <f t="shared" si="0"/>
        <v>0</v>
      </c>
    </row>
    <row r="26" spans="1:8" ht="18" customHeight="1" x14ac:dyDescent="0.2">
      <c r="A26" s="84" t="s">
        <v>444</v>
      </c>
      <c r="B26" s="2">
        <v>0</v>
      </c>
      <c r="C26" s="2"/>
      <c r="D26" s="2"/>
      <c r="E26" s="2"/>
      <c r="F26" s="2">
        <v>0</v>
      </c>
      <c r="G26" s="2">
        <v>0</v>
      </c>
      <c r="H26" s="7">
        <f t="shared" si="0"/>
        <v>0</v>
      </c>
    </row>
    <row r="27" spans="1:8" ht="18" customHeight="1" x14ac:dyDescent="0.2">
      <c r="A27" s="84" t="s">
        <v>539</v>
      </c>
      <c r="B27" s="2">
        <v>1877845</v>
      </c>
      <c r="C27" s="2"/>
      <c r="D27" s="2"/>
      <c r="E27" s="2"/>
      <c r="F27" s="2">
        <v>1877845</v>
      </c>
      <c r="G27" s="2">
        <v>1877845</v>
      </c>
      <c r="H27" s="7">
        <f t="shared" si="0"/>
        <v>0</v>
      </c>
    </row>
    <row r="28" spans="1:8" ht="18" customHeight="1" x14ac:dyDescent="0.2">
      <c r="A28" s="84" t="s">
        <v>540</v>
      </c>
      <c r="B28" s="2">
        <v>335961508</v>
      </c>
      <c r="C28" s="2"/>
      <c r="D28" s="2"/>
      <c r="E28" s="2"/>
      <c r="F28" s="2">
        <v>335961508</v>
      </c>
      <c r="G28" s="2">
        <v>335961508</v>
      </c>
      <c r="H28" s="7">
        <f t="shared" si="0"/>
        <v>0</v>
      </c>
    </row>
    <row r="29" spans="1:8" ht="18" customHeight="1" x14ac:dyDescent="0.2">
      <c r="A29" s="84" t="s">
        <v>541</v>
      </c>
      <c r="B29" s="2">
        <v>6161678</v>
      </c>
      <c r="C29" s="2"/>
      <c r="D29" s="2"/>
      <c r="E29" s="2"/>
      <c r="F29" s="2">
        <v>6161678</v>
      </c>
      <c r="G29" s="2">
        <v>6161678</v>
      </c>
      <c r="H29" s="7">
        <f t="shared" si="0"/>
        <v>0</v>
      </c>
    </row>
    <row r="30" spans="1:8" ht="18" customHeight="1" x14ac:dyDescent="0.2">
      <c r="A30" s="84" t="s">
        <v>573</v>
      </c>
      <c r="B30" s="2">
        <v>719510</v>
      </c>
      <c r="C30" s="2"/>
      <c r="D30" s="2"/>
      <c r="E30" s="2"/>
      <c r="F30" s="2">
        <v>719510</v>
      </c>
      <c r="G30" s="2">
        <v>719510</v>
      </c>
      <c r="H30" s="7">
        <f t="shared" si="0"/>
        <v>0</v>
      </c>
    </row>
    <row r="31" spans="1:8" ht="18" customHeight="1" x14ac:dyDescent="0.2">
      <c r="A31" s="4" t="s">
        <v>445</v>
      </c>
      <c r="B31" s="2"/>
      <c r="C31" s="2"/>
      <c r="D31" s="2"/>
      <c r="E31" s="2"/>
      <c r="F31" s="2"/>
      <c r="G31" s="2"/>
      <c r="H31" s="7">
        <f t="shared" si="0"/>
        <v>0</v>
      </c>
    </row>
    <row r="32" spans="1:8" ht="18" customHeight="1" x14ac:dyDescent="0.2">
      <c r="A32" s="84" t="s">
        <v>446</v>
      </c>
      <c r="B32" s="2">
        <v>636661314</v>
      </c>
      <c r="C32" s="2"/>
      <c r="D32" s="2"/>
      <c r="E32" s="2"/>
      <c r="F32" s="2">
        <f t="shared" ref="F32" si="1">SUM(B32:E32)</f>
        <v>636661314</v>
      </c>
      <c r="G32" s="2">
        <v>636661314</v>
      </c>
      <c r="H32" s="7">
        <f t="shared" si="0"/>
        <v>0</v>
      </c>
    </row>
    <row r="33" spans="1:8" ht="18" customHeight="1" x14ac:dyDescent="0.2">
      <c r="A33" s="4" t="s">
        <v>447</v>
      </c>
      <c r="B33" s="2"/>
      <c r="C33" s="2"/>
      <c r="D33" s="2"/>
      <c r="E33" s="2"/>
      <c r="F33" s="2"/>
      <c r="G33" s="2"/>
      <c r="H33" s="7">
        <f t="shared" si="0"/>
        <v>0</v>
      </c>
    </row>
    <row r="34" spans="1:8" ht="18" customHeight="1" x14ac:dyDescent="0.2">
      <c r="A34" s="84" t="s">
        <v>448</v>
      </c>
      <c r="B34" s="2">
        <v>457811304</v>
      </c>
      <c r="C34" s="2"/>
      <c r="D34" s="2"/>
      <c r="E34" s="2"/>
      <c r="F34" s="2">
        <f t="shared" ref="F34:F36" si="2">SUM(B34:E34)</f>
        <v>457811304</v>
      </c>
      <c r="G34" s="2">
        <v>457811304</v>
      </c>
      <c r="H34" s="7">
        <f t="shared" si="0"/>
        <v>0</v>
      </c>
    </row>
    <row r="35" spans="1:8" ht="18" customHeight="1" x14ac:dyDescent="0.2">
      <c r="A35" s="4" t="s">
        <v>449</v>
      </c>
      <c r="B35" s="2"/>
      <c r="C35" s="2"/>
      <c r="D35" s="2"/>
      <c r="E35" s="2"/>
      <c r="F35" s="2">
        <f t="shared" si="2"/>
        <v>0</v>
      </c>
      <c r="G35" s="2"/>
    </row>
    <row r="36" spans="1:8" ht="18" customHeight="1" x14ac:dyDescent="0.2">
      <c r="A36" s="84" t="s">
        <v>450</v>
      </c>
      <c r="B36" s="2">
        <v>109832482</v>
      </c>
      <c r="C36" s="2"/>
      <c r="D36" s="2"/>
      <c r="E36" s="2"/>
      <c r="F36" s="2">
        <f t="shared" si="2"/>
        <v>109832482</v>
      </c>
      <c r="G36" s="2"/>
    </row>
    <row r="37" spans="1:8" ht="18" customHeight="1" x14ac:dyDescent="0.2">
      <c r="A37" s="6" t="s">
        <v>9</v>
      </c>
      <c r="B37" s="2">
        <f>SUM(B6:B36)</f>
        <v>17684848480</v>
      </c>
      <c r="C37" s="2">
        <f t="shared" ref="C37:E37" si="3">SUM(C6:C36)</f>
        <v>3162211472</v>
      </c>
      <c r="D37" s="2">
        <f t="shared" si="3"/>
        <v>0</v>
      </c>
      <c r="E37" s="2">
        <f t="shared" si="3"/>
        <v>559219250</v>
      </c>
      <c r="F37" s="2">
        <f>SUM(F6:F36)</f>
        <v>21406279202</v>
      </c>
      <c r="G37" s="2">
        <f>SUM(G6:G36)</f>
        <v>21296446720</v>
      </c>
      <c r="H37" s="7">
        <f>+F37-四表!B48-四表!B57</f>
        <v>0</v>
      </c>
    </row>
  </sheetData>
  <phoneticPr fontId="3"/>
  <pageMargins left="0.39370078740157483" right="0.39370078740157483" top="0.6692913385826772" bottom="0.39370078740157483" header="0.19685039370078741" footer="0.19685039370078741"/>
  <pageSetup paperSize="9" scale="8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CCFFCC"/>
  </sheetPr>
  <dimension ref="A1:I19"/>
  <sheetViews>
    <sheetView view="pageBreakPreview" zoomScaleNormal="100" zoomScaleSheetLayoutView="100" workbookViewId="0">
      <selection activeCell="U31" sqref="U31"/>
    </sheetView>
  </sheetViews>
  <sheetFormatPr defaultColWidth="8.90625" defaultRowHeight="11" x14ac:dyDescent="0.2"/>
  <cols>
    <col min="1" max="1" width="30.90625" style="7" customWidth="1"/>
    <col min="2" max="6" width="19.90625" style="7" customWidth="1"/>
    <col min="7" max="8" width="8.90625" style="7"/>
    <col min="9" max="9" width="9.453125" style="7" bestFit="1" customWidth="1"/>
    <col min="10" max="16384" width="8.90625" style="7"/>
  </cols>
  <sheetData>
    <row r="1" spans="1:6" ht="14" x14ac:dyDescent="0.2">
      <c r="A1" s="43" t="s">
        <v>132</v>
      </c>
      <c r="F1" s="9" t="str">
        <f>"自治体名："&amp;基礎情報!C2</f>
        <v>自治体名：常陸太田市　全体会計</v>
      </c>
    </row>
    <row r="2" spans="1:6" ht="13" x14ac:dyDescent="0.2">
      <c r="A2" s="8"/>
      <c r="F2" s="9" t="str">
        <f>"年度：令和"&amp;基礎情報!C3&amp;"年度"</f>
        <v>年度：令和6年度</v>
      </c>
    </row>
    <row r="3" spans="1:6" ht="13" x14ac:dyDescent="0.2">
      <c r="A3" s="8"/>
    </row>
    <row r="4" spans="1:6" ht="13" x14ac:dyDescent="0.2">
      <c r="F4" s="9" t="s">
        <v>94</v>
      </c>
    </row>
    <row r="5" spans="1:6" ht="22.5" customHeight="1" x14ac:dyDescent="0.2">
      <c r="A5" s="169" t="s">
        <v>35</v>
      </c>
      <c r="B5" s="169" t="s">
        <v>34</v>
      </c>
      <c r="C5" s="169"/>
      <c r="D5" s="169" t="s">
        <v>33</v>
      </c>
      <c r="E5" s="169"/>
      <c r="F5" s="170" t="s">
        <v>32</v>
      </c>
    </row>
    <row r="6" spans="1:6" ht="22.5" customHeight="1" x14ac:dyDescent="0.2">
      <c r="A6" s="169"/>
      <c r="B6" s="3" t="s">
        <v>31</v>
      </c>
      <c r="C6" s="1" t="s">
        <v>30</v>
      </c>
      <c r="D6" s="3" t="s">
        <v>31</v>
      </c>
      <c r="E6" s="1" t="s">
        <v>30</v>
      </c>
      <c r="F6" s="169"/>
    </row>
    <row r="7" spans="1:6" ht="18" customHeight="1" x14ac:dyDescent="0.2">
      <c r="A7" s="4" t="s">
        <v>451</v>
      </c>
      <c r="B7" s="2"/>
      <c r="C7" s="2"/>
      <c r="D7" s="2"/>
      <c r="E7" s="2"/>
      <c r="F7" s="2"/>
    </row>
    <row r="8" spans="1:6" ht="18" customHeight="1" x14ac:dyDescent="0.2">
      <c r="A8" s="84" t="s">
        <v>542</v>
      </c>
      <c r="B8" s="2">
        <v>0</v>
      </c>
      <c r="C8" s="2">
        <v>0</v>
      </c>
      <c r="D8" s="2">
        <v>0</v>
      </c>
      <c r="E8" s="2">
        <v>0</v>
      </c>
      <c r="F8" s="2">
        <f>B8+D8</f>
        <v>0</v>
      </c>
    </row>
    <row r="9" spans="1:6" ht="18" customHeight="1" x14ac:dyDescent="0.2">
      <c r="A9" s="84" t="s">
        <v>543</v>
      </c>
      <c r="B9" s="2">
        <v>1113000</v>
      </c>
      <c r="C9" s="2">
        <v>0</v>
      </c>
      <c r="D9" s="2">
        <v>0</v>
      </c>
      <c r="E9" s="2">
        <v>0</v>
      </c>
      <c r="F9" s="2">
        <f t="shared" ref="F9:F13" si="0">B9+D9</f>
        <v>1113000</v>
      </c>
    </row>
    <row r="10" spans="1:6" ht="18" customHeight="1" x14ac:dyDescent="0.2">
      <c r="A10" s="84" t="s">
        <v>544</v>
      </c>
      <c r="B10" s="2">
        <v>0</v>
      </c>
      <c r="C10" s="2">
        <v>0</v>
      </c>
      <c r="D10" s="2">
        <v>0</v>
      </c>
      <c r="E10" s="2">
        <v>0</v>
      </c>
      <c r="F10" s="2">
        <f t="shared" si="0"/>
        <v>0</v>
      </c>
    </row>
    <row r="11" spans="1:6" ht="18" customHeight="1" x14ac:dyDescent="0.2">
      <c r="A11" s="84" t="s">
        <v>545</v>
      </c>
      <c r="B11" s="2">
        <v>12161845</v>
      </c>
      <c r="C11" s="2">
        <v>0</v>
      </c>
      <c r="D11" s="2">
        <v>0</v>
      </c>
      <c r="E11" s="2">
        <v>0</v>
      </c>
      <c r="F11" s="2">
        <f t="shared" si="0"/>
        <v>12161845</v>
      </c>
    </row>
    <row r="12" spans="1:6" ht="18" customHeight="1" x14ac:dyDescent="0.2">
      <c r="A12" s="84" t="s">
        <v>546</v>
      </c>
      <c r="B12" s="2">
        <v>0</v>
      </c>
      <c r="C12" s="2">
        <v>0</v>
      </c>
      <c r="D12" s="2">
        <v>0</v>
      </c>
      <c r="E12" s="2">
        <v>0</v>
      </c>
      <c r="F12" s="2">
        <f t="shared" si="0"/>
        <v>0</v>
      </c>
    </row>
    <row r="13" spans="1:6" ht="18" customHeight="1" x14ac:dyDescent="0.2">
      <c r="A13" s="84" t="s">
        <v>547</v>
      </c>
      <c r="B13" s="2">
        <v>40000000</v>
      </c>
      <c r="C13" s="2">
        <v>0</v>
      </c>
      <c r="D13" s="2">
        <v>0</v>
      </c>
      <c r="E13" s="2">
        <v>0</v>
      </c>
      <c r="F13" s="2">
        <f t="shared" si="0"/>
        <v>40000000</v>
      </c>
    </row>
    <row r="14" spans="1:6" ht="18" customHeight="1" x14ac:dyDescent="0.2">
      <c r="A14" s="84"/>
      <c r="B14" s="2"/>
      <c r="C14" s="2"/>
      <c r="D14" s="2"/>
      <c r="E14" s="2"/>
      <c r="F14" s="2">
        <f t="shared" ref="F14:F18" si="1">B14+D14</f>
        <v>0</v>
      </c>
    </row>
    <row r="15" spans="1:6" ht="18" customHeight="1" x14ac:dyDescent="0.2">
      <c r="A15" s="4"/>
      <c r="B15" s="2"/>
      <c r="C15" s="2"/>
      <c r="D15" s="2"/>
      <c r="E15" s="2"/>
      <c r="F15" s="2">
        <f t="shared" si="1"/>
        <v>0</v>
      </c>
    </row>
    <row r="16" spans="1:6" ht="18" customHeight="1" x14ac:dyDescent="0.2">
      <c r="A16" s="4"/>
      <c r="B16" s="2"/>
      <c r="C16" s="2"/>
      <c r="D16" s="2"/>
      <c r="E16" s="2"/>
      <c r="F16" s="2">
        <f t="shared" si="1"/>
        <v>0</v>
      </c>
    </row>
    <row r="17" spans="1:9" ht="18" customHeight="1" x14ac:dyDescent="0.2">
      <c r="A17" s="4"/>
      <c r="B17" s="2"/>
      <c r="C17" s="2"/>
      <c r="D17" s="2"/>
      <c r="E17" s="2"/>
      <c r="F17" s="2">
        <f t="shared" si="1"/>
        <v>0</v>
      </c>
    </row>
    <row r="18" spans="1:9" ht="18" customHeight="1" x14ac:dyDescent="0.2">
      <c r="A18" s="4"/>
      <c r="B18" s="2"/>
      <c r="C18" s="2"/>
      <c r="D18" s="2"/>
      <c r="E18" s="2"/>
      <c r="F18" s="2">
        <f t="shared" si="1"/>
        <v>0</v>
      </c>
      <c r="G18" s="7" t="s">
        <v>376</v>
      </c>
      <c r="H18" s="7">
        <f>+四表!B47</f>
        <v>53274845</v>
      </c>
      <c r="I18" s="7">
        <f>+B19-H18</f>
        <v>0</v>
      </c>
    </row>
    <row r="19" spans="1:9" ht="18" customHeight="1" x14ac:dyDescent="0.2">
      <c r="A19" s="6" t="s">
        <v>9</v>
      </c>
      <c r="B19" s="2">
        <f>SUM(B7:B18)</f>
        <v>53274845</v>
      </c>
      <c r="C19" s="2">
        <f t="shared" ref="C19:F19" si="2">SUM(C7:C18)</f>
        <v>0</v>
      </c>
      <c r="D19" s="2">
        <f t="shared" si="2"/>
        <v>0</v>
      </c>
      <c r="E19" s="2">
        <f t="shared" si="2"/>
        <v>0</v>
      </c>
      <c r="F19" s="2">
        <f t="shared" si="2"/>
        <v>53274845</v>
      </c>
      <c r="G19" s="7" t="s">
        <v>377</v>
      </c>
      <c r="H19" s="7">
        <f>+四表!B56</f>
        <v>0</v>
      </c>
      <c r="I19" s="7">
        <f>+D19-H19</f>
        <v>0</v>
      </c>
    </row>
  </sheetData>
  <mergeCells count="4">
    <mergeCell ref="A5:A6"/>
    <mergeCell ref="B5:C5"/>
    <mergeCell ref="D5:E5"/>
    <mergeCell ref="F5:F6"/>
  </mergeCells>
  <phoneticPr fontId="3"/>
  <pageMargins left="0.78740157480314965" right="0.2" top="0.6692913385826772" bottom="0.39370078740157483" header="0.19685039370078741" footer="0.19685039370078741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CCFFCC"/>
  </sheetPr>
  <dimension ref="A1:F30"/>
  <sheetViews>
    <sheetView tabSelected="1" view="pageBreakPreview" topLeftCell="A8" zoomScaleNormal="100" zoomScaleSheetLayoutView="100" workbookViewId="0">
      <selection activeCell="U31" sqref="U31"/>
    </sheetView>
  </sheetViews>
  <sheetFormatPr defaultColWidth="8.90625" defaultRowHeight="11" x14ac:dyDescent="0.2"/>
  <cols>
    <col min="1" max="1" width="43.08984375" style="7" bestFit="1" customWidth="1"/>
    <col min="2" max="3" width="19.90625" style="7" customWidth="1"/>
    <col min="4" max="4" width="8.90625" style="7"/>
    <col min="5" max="6" width="10.453125" style="7" bestFit="1" customWidth="1"/>
    <col min="7" max="16384" width="8.90625" style="7"/>
  </cols>
  <sheetData>
    <row r="1" spans="1:3" ht="14" x14ac:dyDescent="0.2">
      <c r="A1" s="43" t="s">
        <v>133</v>
      </c>
      <c r="C1" s="9" t="str">
        <f>"自治体名："&amp;基礎情報!C2</f>
        <v>自治体名：常陸太田市　全体会計</v>
      </c>
    </row>
    <row r="2" spans="1:3" ht="13" x14ac:dyDescent="0.2">
      <c r="A2" s="8"/>
      <c r="C2" s="9" t="str">
        <f>"年度：令和"&amp;基礎情報!C3&amp;"年度"</f>
        <v>年度：令和6年度</v>
      </c>
    </row>
    <row r="3" spans="1:3" ht="13" x14ac:dyDescent="0.2">
      <c r="A3" s="8"/>
      <c r="C3" s="9"/>
    </row>
    <row r="4" spans="1:3" ht="13" x14ac:dyDescent="0.2">
      <c r="C4" s="9" t="s">
        <v>94</v>
      </c>
    </row>
    <row r="5" spans="1:3" ht="22.5" customHeight="1" x14ac:dyDescent="0.2">
      <c r="A5" s="3" t="s">
        <v>35</v>
      </c>
      <c r="B5" s="3" t="s">
        <v>31</v>
      </c>
      <c r="C5" s="3" t="s">
        <v>39</v>
      </c>
    </row>
    <row r="6" spans="1:3" ht="18" customHeight="1" x14ac:dyDescent="0.2">
      <c r="A6" s="4" t="s">
        <v>38</v>
      </c>
      <c r="B6" s="2"/>
      <c r="C6" s="2"/>
    </row>
    <row r="7" spans="1:3" ht="18" customHeight="1" x14ac:dyDescent="0.2">
      <c r="A7" s="4"/>
      <c r="B7" s="2"/>
      <c r="C7" s="2"/>
    </row>
    <row r="8" spans="1:3" ht="18" customHeight="1" x14ac:dyDescent="0.2">
      <c r="A8" s="4"/>
      <c r="B8" s="2"/>
      <c r="C8" s="2"/>
    </row>
    <row r="9" spans="1:3" ht="18" customHeight="1" thickBot="1" x14ac:dyDescent="0.25">
      <c r="A9" s="11" t="s">
        <v>36</v>
      </c>
      <c r="B9" s="10">
        <f>SUM(B6:B8)</f>
        <v>0</v>
      </c>
      <c r="C9" s="10">
        <f>SUM(C6:C8)</f>
        <v>0</v>
      </c>
    </row>
    <row r="10" spans="1:3" ht="18" customHeight="1" thickTop="1" x14ac:dyDescent="0.2">
      <c r="A10" s="4" t="s">
        <v>37</v>
      </c>
      <c r="B10" s="2"/>
      <c r="C10" s="2"/>
    </row>
    <row r="11" spans="1:3" ht="18" customHeight="1" x14ac:dyDescent="0.2">
      <c r="A11" s="4" t="s">
        <v>451</v>
      </c>
      <c r="B11" s="2"/>
      <c r="C11" s="2"/>
    </row>
    <row r="12" spans="1:3" ht="18" customHeight="1" x14ac:dyDescent="0.2">
      <c r="A12" s="84" t="s">
        <v>452</v>
      </c>
      <c r="B12" s="2">
        <v>13119646</v>
      </c>
      <c r="C12" s="2">
        <v>1415610</v>
      </c>
    </row>
    <row r="13" spans="1:3" ht="18" customHeight="1" x14ac:dyDescent="0.2">
      <c r="A13" s="84" t="s">
        <v>453</v>
      </c>
      <c r="B13" s="2">
        <v>27398543</v>
      </c>
      <c r="C13" s="2">
        <v>3287825</v>
      </c>
    </row>
    <row r="14" spans="1:3" ht="18" customHeight="1" x14ac:dyDescent="0.2">
      <c r="A14" s="84" t="s">
        <v>454</v>
      </c>
      <c r="B14" s="2">
        <v>3062520</v>
      </c>
      <c r="C14" s="2">
        <v>450803</v>
      </c>
    </row>
    <row r="15" spans="1:3" ht="18" customHeight="1" x14ac:dyDescent="0.2">
      <c r="A15" s="84" t="s">
        <v>455</v>
      </c>
      <c r="B15" s="2">
        <v>1822619</v>
      </c>
      <c r="C15" s="2">
        <v>228010</v>
      </c>
    </row>
    <row r="16" spans="1:3" ht="18" customHeight="1" x14ac:dyDescent="0.2">
      <c r="A16" s="84" t="s">
        <v>456</v>
      </c>
      <c r="B16" s="2"/>
      <c r="C16" s="2"/>
    </row>
    <row r="17" spans="1:6" ht="18" customHeight="1" x14ac:dyDescent="0.2">
      <c r="A17" s="84" t="s">
        <v>457</v>
      </c>
      <c r="B17" s="2">
        <v>686645</v>
      </c>
      <c r="C17" s="2">
        <v>4601</v>
      </c>
    </row>
    <row r="18" spans="1:6" ht="18" customHeight="1" x14ac:dyDescent="0.2">
      <c r="A18" s="84" t="s">
        <v>458</v>
      </c>
      <c r="B18" s="2">
        <v>4320750</v>
      </c>
      <c r="C18" s="2"/>
    </row>
    <row r="19" spans="1:6" ht="18" customHeight="1" x14ac:dyDescent="0.2">
      <c r="A19" s="84" t="s">
        <v>459</v>
      </c>
      <c r="B19" s="2">
        <v>5051600</v>
      </c>
      <c r="C19" s="2"/>
    </row>
    <row r="20" spans="1:6" ht="18" customHeight="1" x14ac:dyDescent="0.2">
      <c r="A20" s="84" t="s">
        <v>460</v>
      </c>
      <c r="B20" s="2">
        <v>18959618</v>
      </c>
      <c r="C20" s="2">
        <v>760281</v>
      </c>
    </row>
    <row r="21" spans="1:6" ht="18" customHeight="1" x14ac:dyDescent="0.2">
      <c r="A21" s="85" t="s">
        <v>445</v>
      </c>
      <c r="B21" s="2"/>
      <c r="C21" s="2"/>
    </row>
    <row r="22" spans="1:6" ht="18" customHeight="1" x14ac:dyDescent="0.2">
      <c r="A22" s="86" t="s">
        <v>461</v>
      </c>
      <c r="B22" s="2">
        <v>21216174</v>
      </c>
      <c r="C22" s="2">
        <v>2306198</v>
      </c>
    </row>
    <row r="23" spans="1:6" ht="18" customHeight="1" x14ac:dyDescent="0.2">
      <c r="A23" s="86" t="s">
        <v>462</v>
      </c>
      <c r="B23" s="2">
        <v>3255755</v>
      </c>
      <c r="C23" s="2"/>
    </row>
    <row r="24" spans="1:6" ht="18" customHeight="1" x14ac:dyDescent="0.2">
      <c r="A24" s="85" t="s">
        <v>463</v>
      </c>
      <c r="B24" s="2"/>
      <c r="C24" s="2"/>
    </row>
    <row r="25" spans="1:6" ht="18" customHeight="1" x14ac:dyDescent="0.2">
      <c r="A25" s="86" t="s">
        <v>464</v>
      </c>
      <c r="B25" s="2">
        <v>573200</v>
      </c>
      <c r="C25" s="2">
        <v>220510</v>
      </c>
    </row>
    <row r="26" spans="1:6" ht="18" customHeight="1" x14ac:dyDescent="0.2">
      <c r="A26" s="85" t="s">
        <v>447</v>
      </c>
      <c r="B26" s="2"/>
      <c r="C26" s="2"/>
    </row>
    <row r="27" spans="1:6" ht="18" customHeight="1" x14ac:dyDescent="0.2">
      <c r="A27" s="86" t="s">
        <v>465</v>
      </c>
      <c r="B27" s="2">
        <v>1586115</v>
      </c>
      <c r="C27" s="2">
        <v>436499</v>
      </c>
    </row>
    <row r="28" spans="1:6" ht="18" customHeight="1" x14ac:dyDescent="0.2">
      <c r="A28" s="86"/>
      <c r="B28" s="2"/>
      <c r="C28" s="2"/>
    </row>
    <row r="29" spans="1:6" ht="18" customHeight="1" thickBot="1" x14ac:dyDescent="0.25">
      <c r="A29" s="11" t="s">
        <v>36</v>
      </c>
      <c r="B29" s="10">
        <f>SUM(B10:B28)</f>
        <v>101053185</v>
      </c>
      <c r="C29" s="10">
        <f>SUM(C10:C28)</f>
        <v>9110337</v>
      </c>
      <c r="D29" s="7" t="s">
        <v>375</v>
      </c>
      <c r="E29" s="7">
        <f>+四表!B46</f>
        <v>101053185</v>
      </c>
      <c r="F29" s="7">
        <f>+B30-E29</f>
        <v>0</v>
      </c>
    </row>
    <row r="30" spans="1:6" ht="18" customHeight="1" thickTop="1" x14ac:dyDescent="0.2">
      <c r="A30" s="6" t="s">
        <v>9</v>
      </c>
      <c r="B30" s="19">
        <f>B9+B29</f>
        <v>101053185</v>
      </c>
      <c r="C30" s="19">
        <f>C9+C29</f>
        <v>9110337</v>
      </c>
      <c r="D30" s="7" t="s">
        <v>374</v>
      </c>
      <c r="E30" s="7">
        <f>+四表!B52</f>
        <v>-9110337</v>
      </c>
      <c r="F30" s="7">
        <f>+C30+E30</f>
        <v>0</v>
      </c>
    </row>
  </sheetData>
  <phoneticPr fontId="3"/>
  <pageMargins left="0.78740157480314965" right="0.39370078740157483" top="0.6692913385826772" bottom="0.39370078740157483" header="0.19685039370078741" footer="0.19685039370078741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CCFFCC"/>
  </sheetPr>
  <dimension ref="A1:F41"/>
  <sheetViews>
    <sheetView view="pageBreakPreview" topLeftCell="A16" zoomScaleNormal="100" zoomScaleSheetLayoutView="100" workbookViewId="0">
      <selection activeCell="D42" sqref="D42"/>
    </sheetView>
  </sheetViews>
  <sheetFormatPr defaultColWidth="8.90625" defaultRowHeight="11" x14ac:dyDescent="0.2"/>
  <cols>
    <col min="1" max="1" width="43.08984375" style="7" bestFit="1" customWidth="1"/>
    <col min="2" max="3" width="19.90625" style="7" customWidth="1"/>
    <col min="4" max="16384" width="8.90625" style="7"/>
  </cols>
  <sheetData>
    <row r="1" spans="1:3" ht="14" x14ac:dyDescent="0.2">
      <c r="A1" s="43" t="s">
        <v>134</v>
      </c>
      <c r="C1" s="9" t="str">
        <f>"自治体名："&amp;基礎情報!C2</f>
        <v>自治体名：常陸太田市　全体会計</v>
      </c>
    </row>
    <row r="2" spans="1:3" ht="13" x14ac:dyDescent="0.2">
      <c r="A2" s="8"/>
      <c r="C2" s="9" t="str">
        <f>"年度：令和"&amp;基礎情報!C3&amp;"年度"</f>
        <v>年度：令和6年度</v>
      </c>
    </row>
    <row r="3" spans="1:3" ht="13" x14ac:dyDescent="0.2">
      <c r="A3" s="8"/>
      <c r="C3" s="9"/>
    </row>
    <row r="4" spans="1:3" ht="13" x14ac:dyDescent="0.2">
      <c r="C4" s="9" t="s">
        <v>94</v>
      </c>
    </row>
    <row r="5" spans="1:3" ht="22.5" customHeight="1" x14ac:dyDescent="0.2">
      <c r="A5" s="3" t="s">
        <v>35</v>
      </c>
      <c r="B5" s="3" t="s">
        <v>31</v>
      </c>
      <c r="C5" s="3" t="s">
        <v>39</v>
      </c>
    </row>
    <row r="6" spans="1:3" ht="18" customHeight="1" x14ac:dyDescent="0.2">
      <c r="A6" s="4" t="s">
        <v>38</v>
      </c>
      <c r="B6" s="2"/>
      <c r="C6" s="2"/>
    </row>
    <row r="7" spans="1:3" ht="18" customHeight="1" x14ac:dyDescent="0.2">
      <c r="A7" s="4"/>
      <c r="B7" s="2"/>
      <c r="C7" s="2"/>
    </row>
    <row r="8" spans="1:3" ht="18" customHeight="1" x14ac:dyDescent="0.2">
      <c r="A8" s="4"/>
      <c r="B8" s="2"/>
      <c r="C8" s="2"/>
    </row>
    <row r="9" spans="1:3" ht="18" customHeight="1" thickBot="1" x14ac:dyDescent="0.25">
      <c r="A9" s="11" t="s">
        <v>36</v>
      </c>
      <c r="B9" s="10">
        <f>SUM(B6:B8)</f>
        <v>0</v>
      </c>
      <c r="C9" s="10">
        <f>SUM(C6:C8)</f>
        <v>0</v>
      </c>
    </row>
    <row r="10" spans="1:3" ht="18" customHeight="1" thickTop="1" x14ac:dyDescent="0.2">
      <c r="A10" s="4" t="s">
        <v>37</v>
      </c>
      <c r="B10" s="2"/>
      <c r="C10" s="2"/>
    </row>
    <row r="11" spans="1:3" ht="18" customHeight="1" x14ac:dyDescent="0.2">
      <c r="A11" s="4" t="s">
        <v>451</v>
      </c>
      <c r="B11" s="2"/>
      <c r="C11" s="2"/>
    </row>
    <row r="12" spans="1:3" ht="18" customHeight="1" x14ac:dyDescent="0.2">
      <c r="A12" s="84" t="s">
        <v>452</v>
      </c>
      <c r="B12" s="2">
        <v>8845797</v>
      </c>
      <c r="C12" s="2">
        <v>954461</v>
      </c>
    </row>
    <row r="13" spans="1:3" ht="18" customHeight="1" x14ac:dyDescent="0.2">
      <c r="A13" s="84" t="s">
        <v>453</v>
      </c>
      <c r="B13" s="2">
        <v>15052028</v>
      </c>
      <c r="C13" s="2">
        <v>1806243</v>
      </c>
    </row>
    <row r="14" spans="1:3" ht="18" customHeight="1" x14ac:dyDescent="0.2">
      <c r="A14" s="84" t="s">
        <v>454</v>
      </c>
      <c r="B14" s="2">
        <v>2088500</v>
      </c>
      <c r="C14" s="2">
        <v>307427</v>
      </c>
    </row>
    <row r="15" spans="1:3" ht="18" customHeight="1" x14ac:dyDescent="0.2">
      <c r="A15" s="84" t="s">
        <v>455</v>
      </c>
      <c r="B15" s="2">
        <v>636265</v>
      </c>
      <c r="C15" s="2">
        <v>79597</v>
      </c>
    </row>
    <row r="16" spans="1:3" ht="18" customHeight="1" x14ac:dyDescent="0.2">
      <c r="A16" s="84" t="s">
        <v>456</v>
      </c>
      <c r="B16" s="2">
        <v>168200</v>
      </c>
      <c r="C16" s="2">
        <v>53319</v>
      </c>
    </row>
    <row r="17" spans="1:3" ht="18" customHeight="1" x14ac:dyDescent="0.2">
      <c r="A17" s="84" t="s">
        <v>457</v>
      </c>
      <c r="B17" s="2">
        <v>120580</v>
      </c>
      <c r="C17" s="2">
        <v>808</v>
      </c>
    </row>
    <row r="18" spans="1:3" ht="18" customHeight="1" x14ac:dyDescent="0.2">
      <c r="A18" s="84" t="s">
        <v>458</v>
      </c>
      <c r="B18" s="2">
        <v>1984828</v>
      </c>
      <c r="C18" s="2">
        <v>0</v>
      </c>
    </row>
    <row r="19" spans="1:3" ht="18" customHeight="1" x14ac:dyDescent="0.2">
      <c r="A19" s="84" t="s">
        <v>459</v>
      </c>
      <c r="B19" s="2">
        <v>775000</v>
      </c>
      <c r="C19" s="2">
        <v>0</v>
      </c>
    </row>
    <row r="20" spans="1:3" ht="18" customHeight="1" x14ac:dyDescent="0.2">
      <c r="A20" s="84" t="s">
        <v>460</v>
      </c>
      <c r="B20" s="2">
        <v>2078871</v>
      </c>
      <c r="C20" s="2">
        <v>83363</v>
      </c>
    </row>
    <row r="21" spans="1:3" ht="18" customHeight="1" x14ac:dyDescent="0.2">
      <c r="A21" s="85" t="s">
        <v>445</v>
      </c>
      <c r="B21" s="2"/>
      <c r="C21" s="2"/>
    </row>
    <row r="22" spans="1:3" ht="18" customHeight="1" x14ac:dyDescent="0.2">
      <c r="A22" s="86" t="s">
        <v>461</v>
      </c>
      <c r="B22" s="2">
        <v>24086628</v>
      </c>
      <c r="C22" s="2">
        <v>2618216</v>
      </c>
    </row>
    <row r="23" spans="1:3" ht="18" customHeight="1" x14ac:dyDescent="0.2">
      <c r="A23" s="86" t="s">
        <v>462</v>
      </c>
      <c r="B23" s="2">
        <v>83782</v>
      </c>
      <c r="C23" s="2"/>
    </row>
    <row r="24" spans="1:3" ht="18" customHeight="1" x14ac:dyDescent="0.2">
      <c r="A24" s="85" t="s">
        <v>463</v>
      </c>
      <c r="B24" s="2"/>
      <c r="C24" s="2"/>
    </row>
    <row r="25" spans="1:3" ht="18" customHeight="1" x14ac:dyDescent="0.2">
      <c r="A25" s="86" t="s">
        <v>464</v>
      </c>
      <c r="B25" s="2">
        <v>-662500</v>
      </c>
      <c r="C25" s="2">
        <v>-254864</v>
      </c>
    </row>
    <row r="26" spans="1:3" ht="18" customHeight="1" x14ac:dyDescent="0.2">
      <c r="A26" s="85" t="s">
        <v>447</v>
      </c>
      <c r="B26" s="2"/>
      <c r="C26" s="2"/>
    </row>
    <row r="27" spans="1:3" ht="18" customHeight="1" x14ac:dyDescent="0.2">
      <c r="A27" s="86" t="s">
        <v>465</v>
      </c>
      <c r="B27" s="2">
        <v>1311200</v>
      </c>
      <c r="C27" s="2">
        <v>360842</v>
      </c>
    </row>
    <row r="28" spans="1:3" ht="18" customHeight="1" x14ac:dyDescent="0.2">
      <c r="A28" s="86" t="s">
        <v>572</v>
      </c>
      <c r="B28" s="2">
        <v>2700</v>
      </c>
      <c r="C28" s="2"/>
    </row>
    <row r="29" spans="1:3" ht="18" customHeight="1" x14ac:dyDescent="0.2">
      <c r="A29" s="4" t="s">
        <v>466</v>
      </c>
      <c r="B29" s="2"/>
      <c r="C29" s="2"/>
    </row>
    <row r="30" spans="1:3" ht="18" customHeight="1" x14ac:dyDescent="0.2">
      <c r="A30" s="86" t="s">
        <v>467</v>
      </c>
      <c r="B30" s="2">
        <v>97348875</v>
      </c>
      <c r="C30" s="2">
        <v>483502</v>
      </c>
    </row>
    <row r="31" spans="1:3" ht="18" customHeight="1" x14ac:dyDescent="0.2">
      <c r="A31" s="4" t="s">
        <v>468</v>
      </c>
      <c r="B31" s="2"/>
      <c r="C31" s="2"/>
    </row>
    <row r="32" spans="1:3" ht="18" customHeight="1" x14ac:dyDescent="0.2">
      <c r="A32" s="86" t="s">
        <v>467</v>
      </c>
      <c r="B32" s="2">
        <v>30038498</v>
      </c>
      <c r="C32" s="2">
        <v>0</v>
      </c>
    </row>
    <row r="33" spans="1:6" ht="18" customHeight="1" x14ac:dyDescent="0.2">
      <c r="A33" s="4" t="s">
        <v>469</v>
      </c>
      <c r="B33" s="2"/>
      <c r="C33" s="2"/>
    </row>
    <row r="34" spans="1:6" ht="18" customHeight="1" x14ac:dyDescent="0.2">
      <c r="A34" s="86" t="s">
        <v>467</v>
      </c>
      <c r="B34" s="2">
        <v>65861920</v>
      </c>
      <c r="C34" s="2">
        <v>253531</v>
      </c>
    </row>
    <row r="35" spans="1:6" ht="18" customHeight="1" x14ac:dyDescent="0.2">
      <c r="A35" s="4" t="s">
        <v>470</v>
      </c>
      <c r="B35" s="2"/>
      <c r="C35" s="2"/>
    </row>
    <row r="36" spans="1:6" ht="18" customHeight="1" x14ac:dyDescent="0.2">
      <c r="A36" s="86" t="s">
        <v>471</v>
      </c>
      <c r="B36" s="2">
        <v>600865001</v>
      </c>
      <c r="C36" s="2">
        <v>523342</v>
      </c>
    </row>
    <row r="37" spans="1:6" ht="18" customHeight="1" x14ac:dyDescent="0.2">
      <c r="A37" s="4" t="s">
        <v>472</v>
      </c>
      <c r="B37" s="2"/>
      <c r="C37" s="2"/>
    </row>
    <row r="38" spans="1:6" ht="18" customHeight="1" x14ac:dyDescent="0.2">
      <c r="A38" s="86"/>
      <c r="B38" s="2">
        <v>-568933511</v>
      </c>
      <c r="C38" s="2"/>
    </row>
    <row r="39" spans="1:6" ht="18" customHeight="1" x14ac:dyDescent="0.2">
      <c r="A39" s="86"/>
      <c r="B39" s="2"/>
      <c r="C39" s="2"/>
    </row>
    <row r="40" spans="1:6" ht="18" customHeight="1" thickBot="1" x14ac:dyDescent="0.25">
      <c r="A40" s="11" t="s">
        <v>36</v>
      </c>
      <c r="B40" s="10">
        <f>SUM(B10:B39)</f>
        <v>281752662</v>
      </c>
      <c r="C40" s="10">
        <f>SUM(C10:C39)</f>
        <v>7269787</v>
      </c>
      <c r="D40" s="7" t="s">
        <v>373</v>
      </c>
      <c r="E40" s="7">
        <f>+四表!B55</f>
        <v>281752662</v>
      </c>
      <c r="F40" s="7">
        <f>+B41-E40</f>
        <v>0</v>
      </c>
    </row>
    <row r="41" spans="1:6" ht="18" customHeight="1" thickTop="1" x14ac:dyDescent="0.2">
      <c r="A41" s="6" t="s">
        <v>9</v>
      </c>
      <c r="B41" s="19">
        <f>B9+B40</f>
        <v>281752662</v>
      </c>
      <c r="C41" s="19">
        <f>C9+C40</f>
        <v>7269787</v>
      </c>
      <c r="D41" s="7" t="s">
        <v>374</v>
      </c>
      <c r="E41" s="7">
        <f>+四表!B62</f>
        <v>-7269787</v>
      </c>
      <c r="F41" s="7">
        <f>+C41+E41</f>
        <v>0</v>
      </c>
    </row>
  </sheetData>
  <phoneticPr fontId="3"/>
  <pageMargins left="0.78740157480314965" right="0.39370078740157483" top="0.6692913385826772" bottom="0.39370078740157483" header="0.19685039370078741" footer="0.19685039370078741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CCFFCC"/>
    <pageSetUpPr fitToPage="1"/>
  </sheetPr>
  <dimension ref="A1:R51"/>
  <sheetViews>
    <sheetView view="pageBreakPreview" topLeftCell="A11" zoomScaleNormal="100" zoomScaleSheetLayoutView="100" workbookViewId="0">
      <selection activeCell="E22" sqref="E22"/>
    </sheetView>
  </sheetViews>
  <sheetFormatPr defaultColWidth="8.90625" defaultRowHeight="11" x14ac:dyDescent="0.2"/>
  <cols>
    <col min="1" max="1" width="36.08984375" style="7" customWidth="1"/>
    <col min="2" max="2" width="14.90625" style="7" customWidth="1"/>
    <col min="3" max="3" width="16.90625" style="7" customWidth="1"/>
    <col min="4" max="11" width="14.90625" style="7" customWidth="1"/>
    <col min="12" max="13" width="8.90625" style="7"/>
    <col min="14" max="14" width="10.453125" style="7" bestFit="1" customWidth="1"/>
    <col min="15" max="15" width="11.36328125" style="7" bestFit="1" customWidth="1"/>
    <col min="16" max="16384" width="8.90625" style="7"/>
  </cols>
  <sheetData>
    <row r="1" spans="1:18" ht="14" x14ac:dyDescent="0.2">
      <c r="A1" s="43" t="s">
        <v>135</v>
      </c>
      <c r="B1" s="43"/>
      <c r="C1" s="43"/>
      <c r="D1" s="43"/>
      <c r="E1" s="43"/>
      <c r="F1" s="43"/>
      <c r="G1" s="43"/>
      <c r="H1" s="43"/>
      <c r="I1" s="43"/>
      <c r="J1" s="54"/>
      <c r="K1" s="55" t="str">
        <f>"自治体名："&amp;基礎情報!C2</f>
        <v>自治体名：常陸太田市　全体会計</v>
      </c>
      <c r="L1" s="43"/>
      <c r="M1" s="43"/>
      <c r="N1" s="43"/>
      <c r="O1" s="43"/>
      <c r="P1" s="43"/>
      <c r="Q1" s="43"/>
      <c r="R1" s="43"/>
    </row>
    <row r="2" spans="1:18" ht="14" x14ac:dyDescent="0.2">
      <c r="A2" s="43" t="s">
        <v>171</v>
      </c>
      <c r="J2" s="52"/>
      <c r="K2" s="55" t="str">
        <f>"年度：令和"&amp;基礎情報!C3&amp;"年度"</f>
        <v>年度：令和6年度</v>
      </c>
    </row>
    <row r="3" spans="1:18" ht="13" x14ac:dyDescent="0.2">
      <c r="A3" s="8"/>
    </row>
    <row r="4" spans="1:18" ht="13" x14ac:dyDescent="0.2">
      <c r="K4" s="9" t="s">
        <v>94</v>
      </c>
    </row>
    <row r="5" spans="1:18" ht="22.5" customHeight="1" x14ac:dyDescent="0.2">
      <c r="A5" s="169" t="s">
        <v>29</v>
      </c>
      <c r="B5" s="177" t="s">
        <v>172</v>
      </c>
      <c r="C5" s="16"/>
      <c r="D5" s="169" t="s">
        <v>48</v>
      </c>
      <c r="E5" s="170" t="s">
        <v>47</v>
      </c>
      <c r="F5" s="169" t="s">
        <v>46</v>
      </c>
      <c r="G5" s="170" t="s">
        <v>45</v>
      </c>
      <c r="H5" s="177" t="s">
        <v>44</v>
      </c>
      <c r="I5" s="15"/>
      <c r="J5" s="14"/>
      <c r="K5" s="169" t="s">
        <v>25</v>
      </c>
    </row>
    <row r="6" spans="1:18" ht="22.5" customHeight="1" x14ac:dyDescent="0.2">
      <c r="A6" s="169"/>
      <c r="B6" s="169"/>
      <c r="C6" s="13" t="s">
        <v>43</v>
      </c>
      <c r="D6" s="169"/>
      <c r="E6" s="169"/>
      <c r="F6" s="169"/>
      <c r="G6" s="169"/>
      <c r="H6" s="169"/>
      <c r="I6" s="3" t="s">
        <v>42</v>
      </c>
      <c r="J6" s="3" t="s">
        <v>41</v>
      </c>
      <c r="K6" s="169"/>
    </row>
    <row r="7" spans="1:18" ht="18" customHeight="1" x14ac:dyDescent="0.2">
      <c r="A7" s="4" t="s">
        <v>473</v>
      </c>
      <c r="B7" s="2"/>
      <c r="C7" s="12"/>
      <c r="D7" s="2"/>
      <c r="E7" s="2"/>
      <c r="F7" s="2"/>
      <c r="G7" s="2"/>
      <c r="H7" s="2">
        <f>SUM(I7:J7)</f>
        <v>0</v>
      </c>
      <c r="I7" s="2"/>
      <c r="J7" s="2"/>
      <c r="K7" s="2"/>
    </row>
    <row r="8" spans="1:18" ht="18" customHeight="1" x14ac:dyDescent="0.2">
      <c r="A8" s="4" t="s">
        <v>474</v>
      </c>
      <c r="B8" s="2">
        <v>178186935</v>
      </c>
      <c r="C8" s="12">
        <v>32918945</v>
      </c>
      <c r="D8" s="2">
        <v>178186935</v>
      </c>
      <c r="E8" s="2"/>
      <c r="F8" s="2"/>
      <c r="G8" s="2"/>
      <c r="H8" s="2"/>
      <c r="I8" s="2"/>
      <c r="J8" s="2"/>
      <c r="K8" s="2"/>
      <c r="L8" s="7">
        <f>+B8-SUM(D8:J8)-K8</f>
        <v>0</v>
      </c>
    </row>
    <row r="9" spans="1:18" ht="18" customHeight="1" x14ac:dyDescent="0.2">
      <c r="A9" s="4" t="s">
        <v>475</v>
      </c>
      <c r="B9" s="2">
        <v>158922196</v>
      </c>
      <c r="C9" s="12">
        <v>24199996</v>
      </c>
      <c r="D9" s="2">
        <v>158922196</v>
      </c>
      <c r="E9" s="2"/>
      <c r="F9" s="2"/>
      <c r="G9" s="2"/>
      <c r="H9" s="2"/>
      <c r="I9" s="2"/>
      <c r="J9" s="2"/>
      <c r="K9" s="2"/>
      <c r="L9" s="7">
        <f t="shared" ref="L9:L27" si="0">+B9-SUM(D9:J9)-K9</f>
        <v>0</v>
      </c>
    </row>
    <row r="10" spans="1:18" ht="18" customHeight="1" x14ac:dyDescent="0.2">
      <c r="A10" s="4" t="s">
        <v>476</v>
      </c>
      <c r="B10" s="2">
        <v>12988419</v>
      </c>
      <c r="C10" s="12">
        <v>3622277</v>
      </c>
      <c r="D10" s="2">
        <v>12988419</v>
      </c>
      <c r="E10" s="2"/>
      <c r="F10" s="2"/>
      <c r="G10" s="2"/>
      <c r="H10" s="2"/>
      <c r="I10" s="2"/>
      <c r="J10" s="2"/>
      <c r="K10" s="2"/>
      <c r="L10" s="7">
        <f t="shared" si="0"/>
        <v>0</v>
      </c>
    </row>
    <row r="11" spans="1:18" ht="18" customHeight="1" x14ac:dyDescent="0.2">
      <c r="A11" s="4" t="s">
        <v>477</v>
      </c>
      <c r="B11" s="2">
        <v>193133314</v>
      </c>
      <c r="C11" s="12">
        <v>34233330</v>
      </c>
      <c r="D11" s="2">
        <v>193133314</v>
      </c>
      <c r="E11" s="2"/>
      <c r="F11" s="2"/>
      <c r="G11" s="2"/>
      <c r="H11" s="2"/>
      <c r="I11" s="2"/>
      <c r="J11" s="2"/>
      <c r="K11" s="2"/>
      <c r="L11" s="7">
        <f t="shared" si="0"/>
        <v>0</v>
      </c>
    </row>
    <row r="12" spans="1:18" ht="18" customHeight="1" x14ac:dyDescent="0.2">
      <c r="A12" s="4" t="s">
        <v>478</v>
      </c>
      <c r="B12" s="2">
        <v>652365323</v>
      </c>
      <c r="C12" s="12">
        <v>134633127</v>
      </c>
      <c r="D12" s="2">
        <v>594299323</v>
      </c>
      <c r="E12" s="2"/>
      <c r="F12" s="2">
        <v>55716000</v>
      </c>
      <c r="G12" s="2">
        <v>750000</v>
      </c>
      <c r="H12" s="2"/>
      <c r="I12" s="2"/>
      <c r="J12" s="2"/>
      <c r="K12" s="2">
        <v>1600000</v>
      </c>
      <c r="L12" s="7">
        <f t="shared" si="0"/>
        <v>0</v>
      </c>
    </row>
    <row r="13" spans="1:18" ht="18" customHeight="1" x14ac:dyDescent="0.2">
      <c r="A13" s="4" t="s">
        <v>479</v>
      </c>
      <c r="B13" s="2">
        <v>6293329524</v>
      </c>
      <c r="C13" s="12">
        <v>568294924</v>
      </c>
      <c r="D13" s="2"/>
      <c r="E13" s="2">
        <v>4779615524</v>
      </c>
      <c r="F13" s="2">
        <v>1176154000</v>
      </c>
      <c r="G13" s="2">
        <v>337560000</v>
      </c>
      <c r="H13" s="2"/>
      <c r="I13" s="2"/>
      <c r="J13" s="2"/>
      <c r="K13" s="2"/>
      <c r="L13" s="7">
        <f t="shared" si="0"/>
        <v>0</v>
      </c>
    </row>
    <row r="14" spans="1:18" ht="18" customHeight="1" x14ac:dyDescent="0.2">
      <c r="A14" s="4" t="s">
        <v>480</v>
      </c>
      <c r="B14" s="2">
        <v>4387042147</v>
      </c>
      <c r="C14" s="12">
        <v>677929189</v>
      </c>
      <c r="D14" s="2">
        <v>4387042147</v>
      </c>
      <c r="E14" s="2"/>
      <c r="F14" s="2"/>
      <c r="G14" s="2"/>
      <c r="H14" s="2"/>
      <c r="I14" s="2"/>
      <c r="J14" s="2"/>
      <c r="K14" s="2"/>
      <c r="L14" s="7">
        <f t="shared" si="0"/>
        <v>0</v>
      </c>
    </row>
    <row r="15" spans="1:18" ht="18" customHeight="1" x14ac:dyDescent="0.2">
      <c r="A15" s="4" t="s">
        <v>481</v>
      </c>
      <c r="B15" s="2"/>
      <c r="C15" s="12"/>
      <c r="D15" s="2"/>
      <c r="E15" s="2"/>
      <c r="F15" s="2"/>
      <c r="G15" s="2"/>
      <c r="H15" s="2"/>
      <c r="I15" s="2"/>
      <c r="J15" s="2"/>
      <c r="K15" s="2"/>
      <c r="L15" s="7">
        <f t="shared" si="0"/>
        <v>0</v>
      </c>
    </row>
    <row r="16" spans="1:18" ht="18" customHeight="1" x14ac:dyDescent="0.2">
      <c r="A16" s="4" t="s">
        <v>482</v>
      </c>
      <c r="B16" s="2">
        <v>5144853773</v>
      </c>
      <c r="C16" s="12">
        <v>597884718</v>
      </c>
      <c r="D16" s="2">
        <v>5144853773</v>
      </c>
      <c r="E16" s="2"/>
      <c r="F16" s="2"/>
      <c r="G16" s="2"/>
      <c r="H16" s="2"/>
      <c r="I16" s="2"/>
      <c r="J16" s="2"/>
      <c r="K16" s="2"/>
      <c r="L16" s="7">
        <f t="shared" si="0"/>
        <v>0</v>
      </c>
    </row>
    <row r="17" spans="1:15" ht="18" customHeight="1" x14ac:dyDescent="0.2">
      <c r="A17" s="4" t="s">
        <v>483</v>
      </c>
      <c r="B17" s="2">
        <v>10578078</v>
      </c>
      <c r="C17" s="12">
        <v>7581375</v>
      </c>
      <c r="D17" s="2">
        <v>10578078</v>
      </c>
      <c r="E17" s="2"/>
      <c r="F17" s="2"/>
      <c r="G17" s="2"/>
      <c r="H17" s="2"/>
      <c r="I17" s="2"/>
      <c r="J17" s="2"/>
      <c r="K17" s="2"/>
      <c r="L17" s="7">
        <f t="shared" si="0"/>
        <v>0</v>
      </c>
    </row>
    <row r="18" spans="1:15" ht="18" customHeight="1" x14ac:dyDescent="0.2">
      <c r="A18" s="4" t="s">
        <v>484</v>
      </c>
      <c r="B18" s="2">
        <v>0</v>
      </c>
      <c r="C18" s="12">
        <v>0</v>
      </c>
      <c r="D18" s="2"/>
      <c r="E18" s="2"/>
      <c r="F18" s="2"/>
      <c r="G18" s="2"/>
      <c r="H18" s="2"/>
      <c r="I18" s="2"/>
      <c r="J18" s="2"/>
      <c r="K18" s="2"/>
      <c r="L18" s="7">
        <f t="shared" si="0"/>
        <v>0</v>
      </c>
    </row>
    <row r="19" spans="1:15" ht="18" customHeight="1" x14ac:dyDescent="0.2">
      <c r="A19" s="4" t="s">
        <v>485</v>
      </c>
      <c r="B19" s="2">
        <v>358132804</v>
      </c>
      <c r="C19" s="12">
        <v>54288662</v>
      </c>
      <c r="D19" s="2">
        <v>145366008</v>
      </c>
      <c r="E19" s="2">
        <v>198341680</v>
      </c>
      <c r="F19" s="2">
        <v>920000</v>
      </c>
      <c r="G19" s="2"/>
      <c r="H19" s="2"/>
      <c r="I19" s="2"/>
      <c r="J19" s="2"/>
      <c r="K19" s="2">
        <v>13505116</v>
      </c>
      <c r="L19" s="7">
        <f>+B19-SUM(D19:J19)-K19</f>
        <v>0</v>
      </c>
    </row>
    <row r="20" spans="1:15" ht="18" customHeight="1" x14ac:dyDescent="0.2">
      <c r="A20" s="4" t="s">
        <v>486</v>
      </c>
      <c r="B20" s="2"/>
      <c r="C20" s="12"/>
      <c r="D20" s="2"/>
      <c r="E20" s="2"/>
      <c r="F20" s="2"/>
      <c r="G20" s="2"/>
      <c r="H20" s="2"/>
      <c r="I20" s="2"/>
      <c r="J20" s="2"/>
      <c r="K20" s="2"/>
      <c r="L20" s="7">
        <f t="shared" si="0"/>
        <v>0</v>
      </c>
    </row>
    <row r="21" spans="1:15" ht="18" customHeight="1" x14ac:dyDescent="0.2">
      <c r="A21" s="84" t="s">
        <v>487</v>
      </c>
      <c r="B21" s="2">
        <v>3751207438</v>
      </c>
      <c r="C21" s="12">
        <v>415718291</v>
      </c>
      <c r="D21" s="2">
        <v>1000124094</v>
      </c>
      <c r="E21" s="2">
        <v>2751083344</v>
      </c>
      <c r="F21" s="2"/>
      <c r="G21" s="2"/>
      <c r="H21" s="2"/>
      <c r="I21" s="2"/>
      <c r="J21" s="2"/>
      <c r="K21" s="2"/>
      <c r="L21" s="7">
        <f>+B21-SUM(D21:J21)-K21</f>
        <v>0</v>
      </c>
    </row>
    <row r="22" spans="1:15" ht="18" customHeight="1" x14ac:dyDescent="0.2">
      <c r="A22" s="4" t="s">
        <v>468</v>
      </c>
      <c r="B22" s="2"/>
      <c r="C22" s="12"/>
      <c r="D22" s="2"/>
      <c r="E22" s="2"/>
      <c r="F22" s="2"/>
      <c r="G22" s="2"/>
      <c r="H22" s="2"/>
      <c r="I22" s="2"/>
      <c r="J22" s="2"/>
      <c r="K22" s="2"/>
      <c r="L22" s="7">
        <f t="shared" si="0"/>
        <v>0</v>
      </c>
    </row>
    <row r="23" spans="1:15" ht="18" customHeight="1" x14ac:dyDescent="0.2">
      <c r="A23" s="84" t="s">
        <v>487</v>
      </c>
      <c r="B23" s="2">
        <v>30924267</v>
      </c>
      <c r="C23" s="12">
        <v>5618301</v>
      </c>
      <c r="D23" s="2">
        <v>1333410</v>
      </c>
      <c r="E23" s="2">
        <v>29590857</v>
      </c>
      <c r="F23" s="2"/>
      <c r="G23" s="2"/>
      <c r="H23" s="2"/>
      <c r="I23" s="2"/>
      <c r="J23" s="2"/>
      <c r="K23" s="2"/>
      <c r="L23" s="7">
        <f t="shared" si="0"/>
        <v>0</v>
      </c>
    </row>
    <row r="24" spans="1:15" ht="18" customHeight="1" x14ac:dyDescent="0.2">
      <c r="A24" s="4" t="s">
        <v>469</v>
      </c>
      <c r="B24" s="2"/>
      <c r="C24" s="12"/>
      <c r="D24" s="2"/>
      <c r="E24" s="2"/>
      <c r="F24" s="2"/>
      <c r="G24" s="2"/>
      <c r="H24" s="2"/>
      <c r="I24" s="2"/>
      <c r="J24" s="2"/>
      <c r="K24" s="2"/>
      <c r="L24" s="7">
        <f t="shared" si="0"/>
        <v>0</v>
      </c>
    </row>
    <row r="25" spans="1:15" ht="18" customHeight="1" x14ac:dyDescent="0.2">
      <c r="A25" s="84" t="s">
        <v>487</v>
      </c>
      <c r="B25" s="2">
        <v>1119915741</v>
      </c>
      <c r="C25" s="12">
        <v>58056575</v>
      </c>
      <c r="D25" s="2">
        <v>409136294</v>
      </c>
      <c r="E25" s="2">
        <v>710779447</v>
      </c>
      <c r="F25" s="2"/>
      <c r="G25" s="2"/>
      <c r="H25" s="2"/>
      <c r="I25" s="2"/>
      <c r="J25" s="2"/>
      <c r="K25" s="2"/>
      <c r="L25" s="7">
        <f>+B25-SUM(D25:J25)-K25</f>
        <v>0</v>
      </c>
    </row>
    <row r="26" spans="1:15" ht="18" customHeight="1" x14ac:dyDescent="0.2">
      <c r="A26" s="4" t="s">
        <v>488</v>
      </c>
      <c r="B26" s="2"/>
      <c r="C26" s="12"/>
      <c r="D26" s="2"/>
      <c r="E26" s="2"/>
      <c r="F26" s="2"/>
      <c r="G26" s="2"/>
      <c r="H26" s="2"/>
      <c r="I26" s="2"/>
      <c r="J26" s="2"/>
      <c r="K26" s="2"/>
      <c r="L26" s="7">
        <f t="shared" si="0"/>
        <v>0</v>
      </c>
    </row>
    <row r="27" spans="1:15" ht="18" customHeight="1" x14ac:dyDescent="0.2">
      <c r="A27" s="84" t="s">
        <v>487</v>
      </c>
      <c r="B27" s="2">
        <v>6293814491</v>
      </c>
      <c r="C27" s="12">
        <v>521676658</v>
      </c>
      <c r="D27" s="2">
        <v>4379751727</v>
      </c>
      <c r="E27" s="2">
        <v>1914062764</v>
      </c>
      <c r="F27" s="2"/>
      <c r="G27" s="2"/>
      <c r="H27" s="2"/>
      <c r="I27" s="2"/>
      <c r="J27" s="2"/>
      <c r="K27" s="2"/>
      <c r="L27" s="7">
        <f t="shared" si="0"/>
        <v>0</v>
      </c>
    </row>
    <row r="28" spans="1:15" ht="18" customHeight="1" x14ac:dyDescent="0.2">
      <c r="A28" s="84"/>
      <c r="B28" s="2"/>
      <c r="C28" s="12"/>
      <c r="D28" s="2"/>
      <c r="E28" s="2"/>
      <c r="F28" s="2"/>
      <c r="G28" s="2"/>
      <c r="H28" s="2"/>
      <c r="I28" s="2"/>
      <c r="J28" s="2"/>
      <c r="K28" s="2"/>
      <c r="L28" s="7">
        <f t="shared" ref="L28" si="1">+B28-SUM(D28:H28)-K28</f>
        <v>0</v>
      </c>
      <c r="M28" s="7" t="s">
        <v>371</v>
      </c>
      <c r="N28" s="7">
        <f>+四表!E9</f>
        <v>25448738082</v>
      </c>
      <c r="O28" s="7">
        <f>+B29-C29-N28</f>
        <v>0</v>
      </c>
    </row>
    <row r="29" spans="1:15" ht="18" customHeight="1" x14ac:dyDescent="0.2">
      <c r="A29" s="6" t="s">
        <v>40</v>
      </c>
      <c r="B29" s="2">
        <f t="shared" ref="B29:K29" si="2">SUM(B7:B28)</f>
        <v>28585394450</v>
      </c>
      <c r="C29" s="12">
        <f t="shared" si="2"/>
        <v>3136656368</v>
      </c>
      <c r="D29" s="2">
        <f t="shared" si="2"/>
        <v>16615715718</v>
      </c>
      <c r="E29" s="2">
        <f t="shared" si="2"/>
        <v>10383473616</v>
      </c>
      <c r="F29" s="2">
        <f t="shared" si="2"/>
        <v>1232790000</v>
      </c>
      <c r="G29" s="2">
        <f t="shared" si="2"/>
        <v>338310000</v>
      </c>
      <c r="H29" s="2">
        <f t="shared" si="2"/>
        <v>0</v>
      </c>
      <c r="I29" s="2">
        <f t="shared" si="2"/>
        <v>0</v>
      </c>
      <c r="J29" s="2">
        <f t="shared" si="2"/>
        <v>0</v>
      </c>
      <c r="K29" s="2">
        <f t="shared" si="2"/>
        <v>15105116</v>
      </c>
      <c r="L29" s="7">
        <f>+B29-SUM(D29:J29)-K29</f>
        <v>0</v>
      </c>
      <c r="M29" s="7" t="s">
        <v>372</v>
      </c>
      <c r="N29" s="7">
        <f>+四表!E15</f>
        <v>3136656368</v>
      </c>
      <c r="O29" s="7">
        <f>+C29-N29</f>
        <v>0</v>
      </c>
    </row>
    <row r="32" spans="1:15" ht="13" x14ac:dyDescent="0.2">
      <c r="K32" s="55" t="str">
        <f>+K1</f>
        <v>自治体名：常陸太田市　全体会計</v>
      </c>
    </row>
    <row r="33" spans="1:13" ht="13" x14ac:dyDescent="0.2">
      <c r="K33" s="55" t="str">
        <f>+K2</f>
        <v>年度：令和6年度</v>
      </c>
    </row>
    <row r="34" spans="1:13" ht="14" x14ac:dyDescent="0.2">
      <c r="A34" s="43" t="s">
        <v>174</v>
      </c>
    </row>
    <row r="35" spans="1:13" ht="13" x14ac:dyDescent="0.2">
      <c r="A35" s="8"/>
    </row>
    <row r="36" spans="1:13" ht="13" x14ac:dyDescent="0.2">
      <c r="I36" s="9" t="s">
        <v>94</v>
      </c>
    </row>
    <row r="37" spans="1:13" ht="33" x14ac:dyDescent="0.2">
      <c r="A37" s="13" t="s">
        <v>172</v>
      </c>
      <c r="B37" s="3" t="s">
        <v>56</v>
      </c>
      <c r="C37" s="1" t="s">
        <v>55</v>
      </c>
      <c r="D37" s="1" t="s">
        <v>54</v>
      </c>
      <c r="E37" s="1" t="s">
        <v>53</v>
      </c>
      <c r="F37" s="1" t="s">
        <v>52</v>
      </c>
      <c r="G37" s="1" t="s">
        <v>51</v>
      </c>
      <c r="H37" s="3" t="s">
        <v>50</v>
      </c>
      <c r="I37" s="1" t="s">
        <v>49</v>
      </c>
    </row>
    <row r="38" spans="1:13" ht="18" customHeight="1" x14ac:dyDescent="0.2">
      <c r="A38" s="23">
        <f>地方債の明細!B29</f>
        <v>28585394450</v>
      </c>
      <c r="B38" s="2">
        <v>21371651967</v>
      </c>
      <c r="C38" s="2">
        <v>3514414757</v>
      </c>
      <c r="D38" s="2">
        <v>3539632181</v>
      </c>
      <c r="E38" s="2">
        <v>117505338</v>
      </c>
      <c r="F38" s="2">
        <v>42190207</v>
      </c>
      <c r="G38" s="2"/>
      <c r="H38" s="2"/>
      <c r="I38" s="22"/>
      <c r="L38" s="7">
        <f>A38-SUM(B38:H38)</f>
        <v>0</v>
      </c>
    </row>
    <row r="40" spans="1:13" ht="14" x14ac:dyDescent="0.2">
      <c r="A40" s="43" t="s">
        <v>173</v>
      </c>
    </row>
    <row r="41" spans="1:13" ht="13" x14ac:dyDescent="0.2">
      <c r="A41" s="8"/>
    </row>
    <row r="42" spans="1:13" ht="13" x14ac:dyDescent="0.2">
      <c r="J42" s="9" t="s">
        <v>94</v>
      </c>
    </row>
    <row r="43" spans="1:13" ht="22" x14ac:dyDescent="0.2">
      <c r="A43" s="13" t="s">
        <v>172</v>
      </c>
      <c r="B43" s="3" t="s">
        <v>65</v>
      </c>
      <c r="C43" s="1" t="s">
        <v>64</v>
      </c>
      <c r="D43" s="1" t="s">
        <v>63</v>
      </c>
      <c r="E43" s="1" t="s">
        <v>62</v>
      </c>
      <c r="F43" s="1" t="s">
        <v>61</v>
      </c>
      <c r="G43" s="1" t="s">
        <v>60</v>
      </c>
      <c r="H43" s="1" t="s">
        <v>59</v>
      </c>
      <c r="I43" s="1" t="s">
        <v>58</v>
      </c>
      <c r="J43" s="3" t="s">
        <v>57</v>
      </c>
    </row>
    <row r="44" spans="1:13" ht="18" customHeight="1" x14ac:dyDescent="0.2">
      <c r="A44" s="23">
        <f>地方債の明細!B29</f>
        <v>28585394450</v>
      </c>
      <c r="B44" s="2">
        <v>3136656368</v>
      </c>
      <c r="C44" s="2">
        <v>3027600711</v>
      </c>
      <c r="D44" s="2">
        <v>2785283027</v>
      </c>
      <c r="E44" s="2">
        <v>2570488481</v>
      </c>
      <c r="F44" s="2">
        <v>2426999960</v>
      </c>
      <c r="G44" s="2">
        <v>8325269527</v>
      </c>
      <c r="H44" s="2">
        <v>3637505418</v>
      </c>
      <c r="I44" s="2">
        <v>1627931399</v>
      </c>
      <c r="J44" s="2">
        <v>1047659559</v>
      </c>
      <c r="L44" s="7">
        <f>A44-SUM(B44:J44)</f>
        <v>0</v>
      </c>
      <c r="M44" s="7">
        <f>+B44-C29</f>
        <v>0</v>
      </c>
    </row>
    <row r="46" spans="1:13" ht="14" x14ac:dyDescent="0.2">
      <c r="A46" s="43" t="s">
        <v>177</v>
      </c>
    </row>
    <row r="47" spans="1:13" ht="13" x14ac:dyDescent="0.2">
      <c r="A47" s="8"/>
    </row>
    <row r="48" spans="1:13" ht="13" x14ac:dyDescent="0.2">
      <c r="H48" s="9" t="s">
        <v>94</v>
      </c>
    </row>
    <row r="49" spans="1:8" ht="22" x14ac:dyDescent="0.2">
      <c r="A49" s="17" t="s">
        <v>175</v>
      </c>
      <c r="B49" s="174" t="s">
        <v>66</v>
      </c>
      <c r="C49" s="175"/>
      <c r="D49" s="175"/>
      <c r="E49" s="175"/>
      <c r="F49" s="175"/>
      <c r="G49" s="175"/>
      <c r="H49" s="176"/>
    </row>
    <row r="50" spans="1:8" ht="18" customHeight="1" x14ac:dyDescent="0.2">
      <c r="A50" s="56" t="s">
        <v>151</v>
      </c>
      <c r="B50" s="171" t="s">
        <v>152</v>
      </c>
      <c r="C50" s="172"/>
      <c r="D50" s="172"/>
      <c r="E50" s="172"/>
      <c r="F50" s="172"/>
      <c r="G50" s="172"/>
      <c r="H50" s="173"/>
    </row>
    <row r="51" spans="1:8" ht="15.75" customHeight="1" x14ac:dyDescent="0.2">
      <c r="A51" s="7" t="s">
        <v>176</v>
      </c>
    </row>
  </sheetData>
  <mergeCells count="10">
    <mergeCell ref="A5:A6"/>
    <mergeCell ref="B5:B6"/>
    <mergeCell ref="D5:D6"/>
    <mergeCell ref="E5:E6"/>
    <mergeCell ref="F5:F6"/>
    <mergeCell ref="B50:H50"/>
    <mergeCell ref="B49:H49"/>
    <mergeCell ref="G5:G6"/>
    <mergeCell ref="H5:H6"/>
    <mergeCell ref="K5:K6"/>
  </mergeCells>
  <phoneticPr fontId="3"/>
  <pageMargins left="0.39370078740157483" right="0.39370078740157483" top="0.6692913385826772" bottom="0.39370078740157483" header="0.19685039370078741" footer="0.19685039370078741"/>
  <pageSetup paperSize="9" scale="74" fitToHeight="0" orientation="landscape" r:id="rId1"/>
  <rowBreaks count="1" manualBreakCount="1">
    <brk id="30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14</vt:i4>
      </vt:variant>
      <vt:variant>
        <vt:lpstr>名前付き一覧</vt:lpstr>
      </vt:variant>
      <vt:variant>
        <vt:i4>11</vt:i4>
      </vt:variant>
    </vt:vector>
  </HeadingPairs>
  <TitlesOfParts>
    <vt:vector size="25" baseType="lpstr">
      <vt:lpstr>基礎情報</vt:lpstr>
      <vt:lpstr>四表</vt:lpstr>
      <vt:lpstr>資産項目の明細</vt:lpstr>
      <vt:lpstr>投資及び出資金の明細</vt:lpstr>
      <vt:lpstr>基金の明細</vt:lpstr>
      <vt:lpstr>貸付金の明細</vt:lpstr>
      <vt:lpstr>長期延滞債権の明細</vt:lpstr>
      <vt:lpstr>未収金の明細</vt:lpstr>
      <vt:lpstr>地方債の明細</vt:lpstr>
      <vt:lpstr>引当金の明細</vt:lpstr>
      <vt:lpstr>補助金等の明細</vt:lpstr>
      <vt:lpstr>財源の明細</vt:lpstr>
      <vt:lpstr>財源情報の明細</vt:lpstr>
      <vt:lpstr>資金の明細</vt:lpstr>
      <vt:lpstr>引当金の明細!Print_Area</vt:lpstr>
      <vt:lpstr>基金の明細!Print_Area</vt:lpstr>
      <vt:lpstr>財源の明細!Print_Area</vt:lpstr>
      <vt:lpstr>財源情報の明細!Print_Area</vt:lpstr>
      <vt:lpstr>資産項目の明細!Print_Area</vt:lpstr>
      <vt:lpstr>貸付金の明細!Print_Area</vt:lpstr>
      <vt:lpstr>地方債の明細!Print_Area</vt:lpstr>
      <vt:lpstr>長期延滞債権の明細!Print_Area</vt:lpstr>
      <vt:lpstr>投資及び出資金の明細!Print_Area</vt:lpstr>
      <vt:lpstr>補助金等の明細!Print_Area</vt:lpstr>
      <vt:lpstr>未収金の明細!Print_Area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st2157</dc:creator>
  <cp:lastModifiedBy>2021home025 かがやき</cp:lastModifiedBy>
  <cp:lastPrinted>2025-12-15T07:33:37Z</cp:lastPrinted>
  <dcterms:created xsi:type="dcterms:W3CDTF">2017-04-18T04:57:51Z</dcterms:created>
  <dcterms:modified xsi:type="dcterms:W3CDTF">2025-12-25T03:02:05Z</dcterms:modified>
</cp:coreProperties>
</file>